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I. Фін план" sheetId="1" r:id="rId1"/>
    <sheet name="1.1. Інша інфо_1" sheetId="2" r:id="rId2"/>
    <sheet name="1.2. Інша інфо_2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>NA()</definedName>
    <definedName name="aa">(NA(),NA())</definedName>
    <definedName name="ad">'[1]МТР Газ України'!$B$1</definedName>
    <definedName name="as">'[2]МТР Газ України'!$B$1</definedName>
    <definedName name="asdf">'[3]Inform'!$E$6</definedName>
    <definedName name="asdfg">'[3]Inform'!$F$2</definedName>
    <definedName name="BuiltIn_Print_Area___1___1">#REF!</definedName>
    <definedName name="ClDate">'[5]Inform'!$E$6</definedName>
    <definedName name="ClDate_21">'[6]Inform'!$E$6</definedName>
    <definedName name="ClDate_25">'[6]Inform'!$E$6</definedName>
    <definedName name="ClDate_6">'[7]Inform'!$E$6</definedName>
    <definedName name="CompName">'[5]Inform'!$F$2</definedName>
    <definedName name="CompName_21">'[6]Inform'!$F$2</definedName>
    <definedName name="CompName_25">'[6]Inform'!$F$2</definedName>
    <definedName name="CompName_6">'[7]Inform'!$F$2</definedName>
    <definedName name="CompNameE">'[5]Inform'!$G$2</definedName>
    <definedName name="CompNameE_21">'[6]Inform'!$G$2</definedName>
    <definedName name="CompNameE_25">'[6]Inform'!$G$2</definedName>
    <definedName name="CompNameE_6">'[7]Inform'!$G$2</definedName>
    <definedName name="Cost_Category_National_ID">#REF!</definedName>
    <definedName name="Cе511">#REF!</definedName>
    <definedName name="d">'[8]МТР Газ України'!$B$4</definedName>
    <definedName name="dCPIb">NA()</definedName>
    <definedName name="dPPIb">NA()</definedName>
    <definedName name="ds">'[9]7  Інші витрати'!#REF!</definedName>
    <definedName name="Excel_BuiltIn_Database">'[10]Ener '!$A$1:$G$2645</definedName>
    <definedName name="Fact_Type_ID">#REF!</definedName>
    <definedName name="G">'[11]МТР Газ України'!$B$1</definedName>
    <definedName name="ij1sssss">'[12]7  Інші витрати'!#REF!</definedName>
    <definedName name="LastItem">'[13]Лист1'!$A$1</definedName>
    <definedName name="Load">'[14]МТР Газ України'!$B$4</definedName>
    <definedName name="Load_ID">'[15]МТР Газ України'!$B$4</definedName>
    <definedName name="Load_ID_10">'[16]7  Інші витрати'!#REF!</definedName>
    <definedName name="Load_ID_11">'[17]МТР Газ України'!$B$4</definedName>
    <definedName name="Load_ID_12">'[17]МТР Газ України'!$B$4</definedName>
    <definedName name="Load_ID_13">'[17]МТР Газ України'!$B$4</definedName>
    <definedName name="Load_ID_14">'[17]МТР Газ України'!$B$4</definedName>
    <definedName name="Load_ID_15">'[17]МТР Газ України'!$B$4</definedName>
    <definedName name="Load_ID_16">'[17]МТР Газ України'!$B$4</definedName>
    <definedName name="Load_ID_17">'[17]МТР Газ України'!$B$4</definedName>
    <definedName name="Load_ID_18">'[18]МТР Газ України'!$B$4</definedName>
    <definedName name="Load_ID_19">'[19]МТР Газ України'!$B$4</definedName>
    <definedName name="Load_ID_20">'[18]МТР Газ України'!$B$4</definedName>
    <definedName name="Load_ID_200">'[14]МТР Газ України'!$B$4</definedName>
    <definedName name="Load_ID_21">'[20]МТР Газ України'!$B$4</definedName>
    <definedName name="Load_ID_23">'[19]МТР Газ України'!$B$4</definedName>
    <definedName name="Load_ID_25">'[20]МТР Газ України'!$B$4</definedName>
    <definedName name="Load_ID_542">'[21]МТР Газ України'!$B$4</definedName>
    <definedName name="Load_ID_6">'[17]МТР Газ України'!$B$4</definedName>
    <definedName name="OpDate">'[5]Inform'!$E$5</definedName>
    <definedName name="OpDate_21">'[6]Inform'!$E$5</definedName>
    <definedName name="OpDate_25">'[6]Inform'!$E$5</definedName>
    <definedName name="OpDate_6">'[7]Inform'!$E$5</definedName>
    <definedName name="QR">'[22]Inform'!$E$5</definedName>
    <definedName name="qw">'[3]Inform'!$E$5</definedName>
    <definedName name="qwert">'[3]Inform'!$G$2</definedName>
    <definedName name="qwerty">'[2]МТР Газ України'!$B$4</definedName>
    <definedName name="ShowFil">ShowFil</definedName>
    <definedName name="SU_ID">#REF!</definedName>
    <definedName name="Time_ID">'[15]МТР Газ України'!$B$1</definedName>
    <definedName name="Time_ID_10">'[16]7  Інші витрати'!#REF!</definedName>
    <definedName name="Time_ID_11">'[17]МТР Газ України'!$B$1</definedName>
    <definedName name="Time_ID_12">'[17]МТР Газ України'!$B$1</definedName>
    <definedName name="Time_ID_13">'[17]МТР Газ України'!$B$1</definedName>
    <definedName name="Time_ID_14">'[17]МТР Газ України'!$B$1</definedName>
    <definedName name="Time_ID_15">'[17]МТР Газ України'!$B$1</definedName>
    <definedName name="Time_ID_16">'[17]МТР Газ України'!$B$1</definedName>
    <definedName name="Time_ID_17">'[17]МТР Газ України'!$B$1</definedName>
    <definedName name="Time_ID_18">'[18]МТР Газ України'!$B$1</definedName>
    <definedName name="Time_ID_19">'[19]МТР Газ України'!$B$1</definedName>
    <definedName name="Time_ID_20">'[18]МТР Газ України'!$B$1</definedName>
    <definedName name="Time_ID_21">'[20]МТР Газ України'!$B$1</definedName>
    <definedName name="Time_ID_23">'[19]МТР Газ України'!$B$1</definedName>
    <definedName name="Time_ID_25">'[20]МТР Газ України'!$B$1</definedName>
    <definedName name="Time_ID_6">'[17]МТР Газ України'!$B$1</definedName>
    <definedName name="Time_ID0">'[15]МТР Газ України'!$F$1</definedName>
    <definedName name="Time_ID0_10">'[16]7  Інші витрати'!#REF!</definedName>
    <definedName name="Time_ID0_11">'[17]МТР Газ України'!$F$1</definedName>
    <definedName name="Time_ID0_12">'[17]МТР Газ України'!$F$1</definedName>
    <definedName name="Time_ID0_13">'[17]МТР Газ України'!$F$1</definedName>
    <definedName name="Time_ID0_14">'[17]МТР Газ України'!$F$1</definedName>
    <definedName name="Time_ID0_15">'[17]МТР Газ України'!$F$1</definedName>
    <definedName name="Time_ID0_16">'[17]МТР Газ України'!$F$1</definedName>
    <definedName name="Time_ID0_17">'[17]МТР Газ України'!$F$1</definedName>
    <definedName name="Time_ID0_18">'[18]МТР Газ України'!$F$1</definedName>
    <definedName name="Time_ID0_19">'[19]МТР Газ України'!$F$1</definedName>
    <definedName name="Time_ID0_20">'[18]МТР Газ України'!$F$1</definedName>
    <definedName name="Time_ID0_21">'[20]МТР Газ України'!$F$1</definedName>
    <definedName name="Time_ID0_23">'[19]МТР Газ України'!$F$1</definedName>
    <definedName name="Time_ID0_25">'[20]МТР Газ України'!$F$1</definedName>
    <definedName name="Time_ID0_6">'[17]МТР Газ України'!$F$1</definedName>
    <definedName name="ttttttt">#REF!</definedName>
    <definedName name="Unit">'[5]Inform'!$E$38</definedName>
    <definedName name="Unit_21">'[6]Inform'!$E$38</definedName>
    <definedName name="Unit_25">'[6]Inform'!$E$38</definedName>
    <definedName name="Unit_6">'[7]Inform'!$E$38</definedName>
    <definedName name="WQER">'[23]МТР Газ України'!$B$4</definedName>
    <definedName name="wr">'[23]МТР Газ України'!$B$4</definedName>
    <definedName name="yyyy">#REF!</definedName>
    <definedName name="zx">'[2]МТР Газ України'!$F$1</definedName>
    <definedName name="zxc">'[3]Inform'!$E$38</definedName>
    <definedName name="а">'[12]7  Інші витрати'!#REF!</definedName>
    <definedName name="ав">#REF!</definedName>
    <definedName name="аен">'[23]МТР Газ України'!$B$4</definedName>
    <definedName name="в">'[26]МТР Газ України'!$F$1</definedName>
    <definedName name="ватт">'[27]БАЗА  '!#REF!</definedName>
    <definedName name="Д">'[14]МТР Газ України'!$B$4</definedName>
    <definedName name="е">#REF!</definedName>
    <definedName name="є">#REF!</definedName>
    <definedName name="_xlnm.Print_Titles" localSheetId="0">'I. Фін план'!$24:$26</definedName>
    <definedName name="Заголовки_для_печати_МИ">(NA(),NA())</definedName>
    <definedName name="і">'[24]Inform'!$F$2</definedName>
    <definedName name="ів">#REF!</definedName>
    <definedName name="ів___0">#REF!</definedName>
    <definedName name="ів_22">#REF!</definedName>
    <definedName name="ів_26">#REF!</definedName>
    <definedName name="іваіа">'[25]7  Інші витрати'!#REF!</definedName>
    <definedName name="іваф">#REF!</definedName>
    <definedName name="івів">'[11]МТР Газ України'!$B$1</definedName>
    <definedName name="іцу">'[22]Inform'!$G$2</definedName>
    <definedName name="йуц">#REF!</definedName>
    <definedName name="йцу">#REF!</definedName>
    <definedName name="йцуйй">#REF!</definedName>
    <definedName name="йцукц">'[25]7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'1.1. Інша інфо_1'!$A$1:$K$51</definedName>
    <definedName name="_xlnm.Print_Area" localSheetId="2">'1.2. Інша інфо_2'!$A$1:$AE$136</definedName>
    <definedName name="_xlnm.Print_Area" localSheetId="0">'I. Фін план'!$A$1:$G$107</definedName>
    <definedName name="п">'[12]7  Інші витрати'!#REF!</definedName>
    <definedName name="пдв">'[14]МТР Газ України'!$B$4</definedName>
    <definedName name="пдв_утг">'[14]МТР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#REF!</definedName>
    <definedName name="ппп">'[28]Inform'!$E$6</definedName>
    <definedName name="р">#REF!</definedName>
    <definedName name="т">'[29]Inform'!$E$6</definedName>
    <definedName name="тариф">'[30]Inform'!$G$2</definedName>
    <definedName name="уйцукйцуйу">#REF!</definedName>
    <definedName name="уке">'[31]Inform'!$G$2</definedName>
    <definedName name="УТГ">'[14]МТР Газ України'!$B$4</definedName>
    <definedName name="фів">'[23]МТР Газ України'!$B$4</definedName>
    <definedName name="фіваіф">'[25]7  Інші витрати'!#REF!</definedName>
    <definedName name="фф">'[26]МТР Газ України'!$F$1</definedName>
    <definedName name="ц">'[12]7  Інші витрати'!#REF!</definedName>
    <definedName name="ччч">'[32]БАЗА  '!#REF!</definedName>
    <definedName name="ш">#REF!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1</author>
  </authors>
  <commentList>
    <comment ref="C77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видалити 0,01
в наступный раз це заокруглення</t>
        </r>
      </text>
    </comment>
    <comment ref="C5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видалити 0,01
в наступный раз це заокруглення</t>
        </r>
      </text>
    </comment>
    <comment ref="C38" authorId="1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віднито 8,9
</t>
        </r>
      </text>
    </comment>
    <comment ref="C39" authorId="1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віднито 2,3</t>
        </r>
      </text>
    </comment>
    <comment ref="C47" authorId="1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відняла 33,0 і закинула на рядок236</t>
        </r>
      </text>
    </comment>
    <comment ref="C50" authorId="1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додала з рядка 142 і 141 - 11,2
</t>
        </r>
      </text>
    </comment>
    <comment ref="C59" authorId="1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доала 33,0 зрядка 170</t>
        </r>
      </text>
    </comment>
    <comment ref="D101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відняла відновлення</t>
        </r>
      </text>
    </comment>
  </commentList>
</comments>
</file>

<file path=xl/sharedStrings.xml><?xml version="1.0" encoding="utf-8"?>
<sst xmlns="http://schemas.openxmlformats.org/spreadsheetml/2006/main" count="377" uniqueCount="263">
  <si>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</si>
  <si>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</si>
  <si>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</si>
  <si>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</si>
  <si>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</si>
  <si>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</si>
  <si>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</si>
  <si>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</si>
  <si>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</si>
  <si>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</si>
  <si>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</si>
  <si>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</si>
  <si>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</si>
  <si>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</si>
  <si>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</si>
  <si>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Форма власності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</si>
  <si>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</si>
  <si>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</si>
  <si>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</si>
  <si>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</si>
  <si>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Керівник</t>
  </si>
  <si>
    <t>ЗВІТ</t>
  </si>
  <si>
    <t xml:space="preserve">ПРО ВИКОНАННЯ ФІНАНСОВОГО ПЛАНУ ПІДПРИЄМСТВА </t>
  </si>
  <si>
    <t>(квартал, рік)</t>
  </si>
  <si>
    <t>тис. грн.</t>
  </si>
  <si>
    <t>Найменування показника</t>
  </si>
  <si>
    <t xml:space="preserve">Код рядка </t>
  </si>
  <si>
    <t>Факт наростаючим підсумком з початку року</t>
  </si>
  <si>
    <t>план</t>
  </si>
  <si>
    <t>факт</t>
  </si>
  <si>
    <t>виконання, %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</si>
  <si>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</si>
  <si>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</si>
  <si>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</t>
  </si>
  <si>
    <t>Дохід з місцевого бюджету цільового фінансування на оплату комунальних послуг та енергоносіїв, товарів, робіт та послуг</t>
  </si>
  <si>
    <t>Дохід з місцевого бюджету за цільовими програмами, у тому числі:</t>
  </si>
  <si>
    <t>…</t>
  </si>
  <si>
    <t>Собівартість реалізованої продукції (товарів, робіт, послуг)</t>
  </si>
  <si>
    <t>Витрати на послуги, матеріали та сировину, в т. ч.:</t>
  </si>
  <si>
    <t>медикаменти та перев’язувальні матеріали</t>
  </si>
  <si>
    <t>ремонт та запасні частини до транспортних засобів</t>
  </si>
  <si>
    <t>господарчі товари та інвентар</t>
  </si>
  <si>
    <t>Витрати на паливо-мастильні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</si>
  <si>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</si>
  <si>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</si>
  <si>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</si>
  <si>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</si>
  <si>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Витрати на тверде паливо</t>
  </si>
  <si>
    <t>Витрати на викачку нечистот та вивіз побутових відходів</t>
  </si>
  <si>
    <t>Витрати на оплату праці</t>
  </si>
  <si>
    <t>Відрахування на соціальні заходи</t>
  </si>
  <si>
    <t>Витрати по виконанню цільових програм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</si>
  <si>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</si>
  <si>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</t>
  </si>
  <si>
    <t>Інші витрати (розшифрувати)</t>
  </si>
  <si>
    <t>Адміністративні витрати, у тому числі:</t>
  </si>
  <si>
    <t>витрати на канцтовари, офісне приладдя та устаткування</t>
  </si>
  <si>
    <t xml:space="preserve">витрати на страхові послуги </t>
  </si>
  <si>
    <t>витрати на придбання та супровід програмного забезпечення</t>
  </si>
  <si>
    <t>витрати на службові відрядження</t>
  </si>
  <si>
    <t>витрати на зв’язок та інтернет</t>
  </si>
  <si>
    <t>витрати на оплату праці</t>
  </si>
  <si>
    <t>відрахування на соціальні заходи</t>
  </si>
  <si>
    <t>витрати на обслуговування оргтехніки</t>
  </si>
  <si>
    <t>витрати на культурно-масові заходи</t>
  </si>
  <si>
    <t xml:space="preserve">амортизація </t>
  </si>
  <si>
    <t>юридичні та нотаріальні послуги</t>
  </si>
  <si>
    <t>витрати на охорону праці та навчання працівників</t>
  </si>
  <si>
    <t>інші адміністративні витрати (розшифрувати)</t>
  </si>
  <si>
    <t>Інші доходи від операційної діяльності, в т.ч.:</t>
  </si>
  <si>
    <t>Інші витрати від операційної діяльності (розшифрувати)</t>
  </si>
  <si>
    <t>ІІ. Елементи операційних витрат</t>
  </si>
  <si>
    <t>Матеріальні затрати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</si>
  <si>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</si>
  <si>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</si>
  <si>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</si>
  <si>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</si>
  <si>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</si>
  <si>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</si>
  <si>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</si>
  <si>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</si>
  <si>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</si>
  <si>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</si>
  <si>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</si>
  <si>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</si>
  <si>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</si>
  <si>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</si>
  <si>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</si>
  <si>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</si>
  <si>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</si>
  <si>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</si>
  <si>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</si>
  <si>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</si>
  <si>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</si>
  <si>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</si>
  <si>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t>_________________________</t>
  </si>
  <si>
    <t xml:space="preserve">                                (посада)</t>
  </si>
  <si>
    <t xml:space="preserve">               (підпис)</t>
  </si>
  <si>
    <t>Інформація</t>
  </si>
  <si>
    <t>(найменування підприємства)</t>
  </si>
  <si>
    <t xml:space="preserve">      1. Дані про підприємство, персонал та витрати на оплату праці</t>
  </si>
  <si>
    <t xml:space="preserve">      Загальна інформація про підприємство (резюме)</t>
  </si>
  <si>
    <t>Факт минулого року</t>
  </si>
  <si>
    <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</si>
  <si>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>адміністративно-управлінський персонал та інший персонал</t>
  </si>
  <si>
    <t>Фонд оплати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</si>
  <si>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</si>
  <si>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      2. Перелік підприємств, які включені до фінансового плану</t>
  </si>
  <si>
    <t>Код за ЄДРПОУ</t>
  </si>
  <si>
    <t>Вид діяльності</t>
  </si>
  <si>
    <t xml:space="preserve">      3. Інформація про бізнес підприємства (код рядка 100)</t>
  </si>
  <si>
    <t>Найменування видів діяльності за КВЕД</t>
  </si>
  <si>
    <t>Фактичний показник за минулий рік</t>
  </si>
  <si>
    <t>чистий дохід  від реалізації продукції (товарів, робіт, послуг),     тис. грн</t>
  </si>
  <si>
    <t>Усього</t>
  </si>
  <si>
    <t>4. Витрати, пов'язані з використанням власних службових автомобілів (рядок 150)</t>
  </si>
  <si>
    <t>№ з/п</t>
  </si>
  <si>
    <t>Марка</t>
  </si>
  <si>
    <t>Рік випуску</t>
  </si>
  <si>
    <t>Мета використання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</si>
  <si>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</si>
  <si>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</si>
  <si>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</si>
  <si>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Договір</t>
  </si>
  <si>
    <t>Дата початку оренди</t>
  </si>
  <si>
    <t>Витрати, усього тис. грн.</t>
  </si>
  <si>
    <t>фінансовий план 
поточного року</t>
  </si>
  <si>
    <t xml:space="preserve">плановий рік </t>
  </si>
  <si>
    <t>6. Джерела капітальних інвестицій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</si>
  <si>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</si>
  <si>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</si>
  <si>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</si>
  <si>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</si>
  <si>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</si>
  <si>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</si>
  <si>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</si>
  <si>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</si>
  <si>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</si>
  <si>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 xml:space="preserve">ІV </t>
  </si>
  <si>
    <t>Відсоток</t>
  </si>
  <si>
    <t>7. Капітальне будівництво (рядок 511)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</si>
  <si>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</si>
  <si>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</si>
  <si>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</si>
  <si>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</si>
  <si>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</si>
  <si>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</si>
  <si>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</si>
  <si>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
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</si>
  <si>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</si>
  <si>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</si>
  <si>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</si>
  <si>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</si>
  <si>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</si>
  <si>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</si>
  <si>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>Стаття витрат</t>
  </si>
  <si>
    <t>9. Інші адміністративні витрати (рядок 280)</t>
  </si>
  <si>
    <t>____________________________________________</t>
  </si>
  <si>
    <t>(посада)</t>
  </si>
  <si>
    <t>(підпис)</t>
  </si>
  <si>
    <t>(ініціали, прізвище)</t>
  </si>
  <si>
    <t>Комунальне некомерційне підприємство"Ужгородський районний Центр первинної медико-санітарної допомоги Ужгородської районної ради"</t>
  </si>
  <si>
    <t>комунальне підприємство</t>
  </si>
  <si>
    <t>охорона здоров"я</t>
  </si>
  <si>
    <t>загальна медична практика</t>
  </si>
  <si>
    <t>86.21</t>
  </si>
  <si>
    <t xml:space="preserve">Закарпатська олб., смт.Середнє, вул.Лікарняна, 6а </t>
  </si>
  <si>
    <t>64-15-94</t>
  </si>
  <si>
    <t>Шинкаренко Л.Ф.</t>
  </si>
  <si>
    <t>Банківські послуги</t>
  </si>
  <si>
    <t>Власні кошти (НСЗУ)</t>
  </si>
  <si>
    <t>ціна одиниці     (вартість  продукції/     наданих послуг), грн/рік</t>
  </si>
  <si>
    <t>кількість продукції/             наданих послуг, одиниця виміру (шт)</t>
  </si>
  <si>
    <t xml:space="preserve">тис. грн </t>
  </si>
  <si>
    <t>86.21 Загальна медична практика</t>
  </si>
  <si>
    <t xml:space="preserve">Додаток </t>
  </si>
  <si>
    <t>до Порядку</t>
  </si>
  <si>
    <t>Виконання, %
(Факт звітного періоду /
План звітного періоду)</t>
  </si>
  <si>
    <t>Відхилення,  +/–
(Факт звітного періоду /
План звітного періоду)</t>
  </si>
  <si>
    <t>медичний персонал</t>
  </si>
  <si>
    <t>Інші джерела (цільова програма)</t>
  </si>
  <si>
    <t>ВАЗ 21213 "Нива"</t>
  </si>
  <si>
    <t>ЗАЗ-110308</t>
  </si>
  <si>
    <t>ЗАЗ-110307</t>
  </si>
  <si>
    <t>ВАЗ-21440</t>
  </si>
  <si>
    <t>ВАЗ - 2107</t>
  </si>
  <si>
    <t>ВАЗ-210700</t>
  </si>
  <si>
    <t>ВАЗ-2107</t>
  </si>
  <si>
    <t>GEELY-CK 1,5 L</t>
  </si>
  <si>
    <t>факт відповідного періоду
минулого року</t>
  </si>
  <si>
    <t>факт звітного періоду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</si>
  <si>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</si>
  <si>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</si>
  <si>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для надання первинної медичної допомоги в сільській місцевості</t>
  </si>
  <si>
    <t>Відхилення,  +/–
(факт звітного періоду /
план звітного періоду)%</t>
  </si>
  <si>
    <t>Відхилення,  +/–
(факт звітного періоду /
план звітного періоду), тис.грн</t>
  </si>
  <si>
    <t>Відхилення, 
(факт звітного періоду /
план звітного періоду)</t>
  </si>
  <si>
    <t>чистий дохід  від реалізації продукції (товарів, робіт, послуг),    %</t>
  </si>
  <si>
    <t>тис.грн</t>
  </si>
  <si>
    <t>План звітного періоду</t>
  </si>
  <si>
    <t>Факт звітного періоду</t>
  </si>
  <si>
    <t>Плановий показник звітного періоду</t>
  </si>
  <si>
    <t>Фактичний показник відповідного звітного періоду</t>
  </si>
  <si>
    <t xml:space="preserve"> план звітного періоду</t>
  </si>
  <si>
    <t>план звітного періоду</t>
  </si>
  <si>
    <t>КНП"Ужгородський районний Центр первинної медико-санітарної допомоги Ужгородської районної ради"</t>
  </si>
  <si>
    <t>Витрати, усього тис.грн.</t>
  </si>
  <si>
    <t>Витрати на оплату праці(в т.ч. нарахування на з/п 22,0%), тис. грн, у тому числі:</t>
  </si>
  <si>
    <t>5. Витрати на оренду службових автомобілів (у складі адміністративних витрат)</t>
  </si>
  <si>
    <t>Виконання інвестиційних проектів в рамках реалізації заходів, спрямованих на розвиток системи охорони здоров"я у сільській місцевості</t>
  </si>
  <si>
    <t>Екологічний податок</t>
  </si>
  <si>
    <t>Відшкодування вартості проведених лабораторних досліджень</t>
  </si>
  <si>
    <t>Автомобіль Renault Duster life1.6 4X4 VF1HJD40861988163</t>
  </si>
  <si>
    <t>Автомобіль Renault Duster life1.6 4X4 VF1HJD40861988194</t>
  </si>
  <si>
    <t>Автомобіль Renault Duster life1.6 4X4 VF1HJD40861988195</t>
  </si>
  <si>
    <t>УАЗ 3962-01</t>
  </si>
  <si>
    <t>8. Інші витрати (рядок 220)</t>
  </si>
  <si>
    <t>дохід від орендної плати</t>
  </si>
  <si>
    <t>дохід від залишків коштів на поточному рахунку</t>
  </si>
  <si>
    <t>ін.дохід</t>
  </si>
  <si>
    <t>Автомобіль Renault Duster life1.6 4X4 VF1HJD40064230946</t>
  </si>
  <si>
    <t>Автомобіль Renault Duster life1.6 4X4 VF1HJD40064230963</t>
  </si>
  <si>
    <t>Автомобіль Renault Duster life1.6 4X4 VF1HJD40064230977</t>
  </si>
  <si>
    <t>Автомобіль Renault Duster life1.6 4X4 VF1HJD40164230938</t>
  </si>
  <si>
    <t>Автомобіль Renault Duster life1.6 4X4 VF1HJD40164230955</t>
  </si>
  <si>
    <t>Автомобіль Renault Duster life1.6 4X4 VF1HJD40164230969</t>
  </si>
  <si>
    <t>Автомобіль Renault Duster life1.6 4X4 VF1HJD40364230956</t>
  </si>
  <si>
    <t>Автомобіль Renault Duster life1.6 4X4 VF1HJD40964230976</t>
  </si>
  <si>
    <t>Автомобіль Renault Duster life1.6 4X4 VF1HJD40964630472</t>
  </si>
  <si>
    <t>Автомобіль Renault Duster life1.6 4X4 VF1HJD40X64230940</t>
  </si>
  <si>
    <t>Автомобіль Renault Duster life1.6 4X4 VF1HJD40X64630397</t>
  </si>
  <si>
    <t>Автомобіль Renault Duster life1.6 4X4 VF1HJD40X64630416</t>
  </si>
  <si>
    <t>Головний лікар ________________________</t>
  </si>
  <si>
    <r>
      <t xml:space="preserve">Головний  лікар </t>
    </r>
    <r>
      <rPr>
        <sz val="14"/>
        <rFont val="Times New Roman"/>
        <family val="1"/>
      </rPr>
      <t>_____________________</t>
    </r>
  </si>
  <si>
    <t>Консультаційні послуги</t>
  </si>
  <si>
    <t>нцзу</t>
  </si>
  <si>
    <t>казн</t>
  </si>
  <si>
    <t>відно</t>
  </si>
  <si>
    <t>доходи</t>
  </si>
  <si>
    <t>поточний рік (2020 рік)</t>
  </si>
  <si>
    <t>минулий рік           (2019 рік)</t>
  </si>
  <si>
    <t>Поліграфічна продукція</t>
  </si>
  <si>
    <t>Повернення коштів НЦЗУ</t>
  </si>
  <si>
    <t>за  2020 рік</t>
  </si>
  <si>
    <t>Звітний період  2020 рік</t>
  </si>
  <si>
    <t>до звіту про виконання фінансового плану за  2020 рік</t>
  </si>
  <si>
    <t>За журнали "Медична бухгалтерія", "Практика управління медичним закладом", "Довідник головної медичної сестри"</t>
  </si>
  <si>
    <t xml:space="preserve">Внесення змін до ліцензії на медичну практику </t>
  </si>
  <si>
    <t xml:space="preserve">Реєстрація автомобіля </t>
  </si>
  <si>
    <t>Стягнення ФССУ УВДФ у Закарпатській області</t>
  </si>
  <si>
    <t>УАЗ 3962</t>
  </si>
  <si>
    <t>Спецрецептурні бланки</t>
  </si>
  <si>
    <t xml:space="preserve">Дератизація орендованого приміщення </t>
  </si>
  <si>
    <t>Персональний комп'ютер (ноутбук Lehovo IDEA Pad 330-15 Діагональ дисплея- 15.6", роздільна здатність  FUIIHD) 3 шт</t>
  </si>
  <si>
    <t>Багатофункціональний пристрій - БФП CanonI-SENSYS, USB2.0 2 шт</t>
  </si>
  <si>
    <t>Персональний комп"ютер в комплекті</t>
  </si>
  <si>
    <t>Монтаж та технічне обслуговування крндеціонерів</t>
  </si>
  <si>
    <t>Монтаж та технічне обслуговування локальної мережі</t>
  </si>
  <si>
    <t>Надання медичних висновків</t>
  </si>
  <si>
    <t>Реєстрація автомобіля та податок за першу реєстрацію автомобіля</t>
  </si>
  <si>
    <t>Інші витрати</t>
  </si>
  <si>
    <t>Навчання</t>
  </si>
  <si>
    <t xml:space="preserve">«Програма забезпечення лікарськими засобами безоплатно і на пільгових умовах у разі амбулаторного лікування окремих груп населення району та за певними категоріями захворювань на 2018-2021 роки»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</si>
</sst>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.00\ _г_р_н_._-;\-* #,##0.00\ _г_р_н_._-;_-* \-??\ _г_р_н_._-;_-@_-"/>
    <numFmt numFmtId="189" formatCode="###\ ##0.000"/>
    <numFmt numFmtId="190" formatCode="_(\$* #,##0.00_);_(\$* \(#,##0.00\);_(\$* \-??_);_(@_)"/>
    <numFmt numFmtId="191" formatCode="_(* #,##0_);_(* \(#,##0\);_(* \-_);_(@_)"/>
    <numFmt numFmtId="192" formatCode="_(* #,##0.00_);_(* \(#,##0.00\);_(* \-??_);_(@_)"/>
    <numFmt numFmtId="193" formatCode="_-* #,##0.00_₴_-;\-* #,##0.00_₴_-;_-* \-??_₴_-;_-@_-"/>
    <numFmt numFmtId="194" formatCode="#,##0.0_ ;[Red]\-#,##0.0\ "/>
    <numFmt numFmtId="195" formatCode="_-* #,##0.00_р_._-;\-* #,##0.00_р_._-;_-* \-??_р_._-;_-@_-"/>
    <numFmt numFmtId="196" formatCode="0.0;\(0.0\);\ ;\-"/>
    <numFmt numFmtId="197" formatCode="_(* #,##0.0_);_(* \(#,##0.0\);_(* \-_);_(@_)"/>
    <numFmt numFmtId="198" formatCode="#,##0.0"/>
    <numFmt numFmtId="199" formatCode="0.0"/>
    <numFmt numFmtId="200" formatCode="_(* #,##0.0_);_(* \(#,##0.0\);_(* \-??_);_(@_)"/>
    <numFmt numFmtId="201" formatCode="_(* #,##0_);_(* \(#,##0\);_(* \-??_);_(@_)"/>
    <numFmt numFmtId="202" formatCode="_-* #,##0.0_₴_-;\-* #,##0.0_₴_-;_-* &quot;-&quot;?_₴_-;_-@_-"/>
    <numFmt numFmtId="203" formatCode="0.0%"/>
    <numFmt numFmtId="204" formatCode="_-* #,##0.0\ _₽_-;\-* #,##0.0\ _₽_-;_-* &quot;-&quot;?\ _₽_-;_-@_-"/>
    <numFmt numFmtId="205" formatCode="_-* #,##0.00\ _₽_-;\-* #,##0.00\ _₽_-;_-* &quot;-&quot;??\ _₽_-;_-@_-"/>
  </numFmts>
  <fonts count="10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2"/>
    </font>
    <font>
      <b/>
      <sz val="12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4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76" fillId="8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76" fillId="9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76" fillId="10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76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76" fillId="12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76" fillId="13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76" fillId="18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76" fillId="19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76" fillId="20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76" fillId="2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76" fillId="22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76" fillId="23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7" fillId="28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77" fillId="29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77" fillId="30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77" fillId="31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77" fillId="32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77" fillId="33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188" fontId="0" fillId="0" borderId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10" fillId="0" borderId="0" applyNumberFormat="0" applyFill="0" applyBorder="0" applyAlignment="0" applyProtection="0"/>
    <xf numFmtId="189" fontId="11" fillId="0" borderId="0" applyAlignment="0"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18" fillId="40" borderId="7">
      <alignment horizontal="left" vertical="center"/>
      <protection locked="0"/>
    </xf>
    <xf numFmtId="49" fontId="18" fillId="40" borderId="7">
      <alignment horizontal="left" vertical="center"/>
      <protection/>
    </xf>
    <xf numFmtId="4" fontId="18" fillId="40" borderId="7">
      <alignment horizontal="right" vertical="center"/>
      <protection locked="0"/>
    </xf>
    <xf numFmtId="4" fontId="18" fillId="40" borderId="7">
      <alignment horizontal="right" vertical="center"/>
      <protection/>
    </xf>
    <xf numFmtId="4" fontId="19" fillId="40" borderId="7">
      <alignment horizontal="right" vertical="center"/>
      <protection locked="0"/>
    </xf>
    <xf numFmtId="49" fontId="20" fillId="40" borderId="3">
      <alignment horizontal="left" vertical="center"/>
      <protection locked="0"/>
    </xf>
    <xf numFmtId="49" fontId="20" fillId="40" borderId="3">
      <alignment horizontal="left" vertical="center"/>
      <protection/>
    </xf>
    <xf numFmtId="49" fontId="21" fillId="40" borderId="3">
      <alignment horizontal="left" vertical="center"/>
      <protection locked="0"/>
    </xf>
    <xf numFmtId="49" fontId="21" fillId="40" borderId="3">
      <alignment horizontal="left" vertical="center"/>
      <protection/>
    </xf>
    <xf numFmtId="4" fontId="20" fillId="40" borderId="3">
      <alignment horizontal="right" vertical="center"/>
      <protection locked="0"/>
    </xf>
    <xf numFmtId="4" fontId="20" fillId="40" borderId="3">
      <alignment horizontal="right" vertical="center"/>
      <protection/>
    </xf>
    <xf numFmtId="4" fontId="22" fillId="40" borderId="3">
      <alignment horizontal="righ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/>
    </xf>
    <xf numFmtId="49" fontId="9" fillId="40" borderId="3">
      <alignment horizontal="left" vertical="center"/>
      <protection/>
    </xf>
    <xf numFmtId="49" fontId="19" fillId="40" borderId="3">
      <alignment horizontal="left" vertical="center"/>
      <protection locked="0"/>
    </xf>
    <xf numFmtId="49" fontId="19" fillId="40" borderId="3">
      <alignment horizontal="left" vertical="center"/>
      <protection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/>
    </xf>
    <xf numFmtId="4" fontId="9" fillId="40" borderId="3">
      <alignment horizontal="right" vertical="center"/>
      <protection/>
    </xf>
    <xf numFmtId="4" fontId="19" fillId="40" borderId="3">
      <alignment horizontal="right" vertical="center"/>
      <protection locked="0"/>
    </xf>
    <xf numFmtId="49" fontId="23" fillId="40" borderId="3">
      <alignment horizontal="left" vertical="center"/>
      <protection locked="0"/>
    </xf>
    <xf numFmtId="49" fontId="23" fillId="40" borderId="3">
      <alignment horizontal="left" vertical="center"/>
      <protection/>
    </xf>
    <xf numFmtId="49" fontId="24" fillId="40" borderId="3">
      <alignment horizontal="left" vertical="center"/>
      <protection locked="0"/>
    </xf>
    <xf numFmtId="49" fontId="24" fillId="40" borderId="3">
      <alignment horizontal="left" vertical="center"/>
      <protection/>
    </xf>
    <xf numFmtId="4" fontId="23" fillId="40" borderId="3">
      <alignment horizontal="right" vertical="center"/>
      <protection locked="0"/>
    </xf>
    <xf numFmtId="4" fontId="23" fillId="40" borderId="3">
      <alignment horizontal="right" vertical="center"/>
      <protection/>
    </xf>
    <xf numFmtId="4" fontId="25" fillId="40" borderId="3">
      <alignment horizontal="right" vertical="center"/>
      <protection locked="0"/>
    </xf>
    <xf numFmtId="49" fontId="26" fillId="0" borderId="3">
      <alignment horizontal="left" vertical="center"/>
      <protection locked="0"/>
    </xf>
    <xf numFmtId="49" fontId="26" fillId="0" borderId="3">
      <alignment horizontal="left" vertical="center"/>
      <protection/>
    </xf>
    <xf numFmtId="49" fontId="27" fillId="0" borderId="3">
      <alignment horizontal="left" vertical="center"/>
      <protection locked="0"/>
    </xf>
    <xf numFmtId="49" fontId="27" fillId="0" borderId="3">
      <alignment horizontal="left" vertical="center"/>
      <protection/>
    </xf>
    <xf numFmtId="4" fontId="26" fillId="0" borderId="3">
      <alignment horizontal="right" vertical="center"/>
      <protection locked="0"/>
    </xf>
    <xf numFmtId="4" fontId="26" fillId="0" borderId="3">
      <alignment horizontal="right" vertical="center"/>
      <protection/>
    </xf>
    <xf numFmtId="4" fontId="27" fillId="0" borderId="3">
      <alignment horizontal="right" vertical="center"/>
      <protection locked="0"/>
    </xf>
    <xf numFmtId="49" fontId="28" fillId="0" borderId="3">
      <alignment horizontal="left" vertical="center"/>
      <protection locked="0"/>
    </xf>
    <xf numFmtId="49" fontId="28" fillId="0" borderId="3">
      <alignment horizontal="left" vertical="center"/>
      <protection/>
    </xf>
    <xf numFmtId="49" fontId="29" fillId="0" borderId="3">
      <alignment horizontal="left" vertical="center"/>
      <protection locked="0"/>
    </xf>
    <xf numFmtId="49" fontId="29" fillId="0" borderId="3">
      <alignment horizontal="left" vertical="center"/>
      <protection/>
    </xf>
    <xf numFmtId="4" fontId="28" fillId="0" borderId="3">
      <alignment horizontal="right" vertical="center"/>
      <protection locked="0"/>
    </xf>
    <xf numFmtId="4" fontId="28" fillId="0" borderId="3">
      <alignment horizontal="right" vertical="center"/>
      <protection/>
    </xf>
    <xf numFmtId="49" fontId="26" fillId="0" borderId="3">
      <alignment horizontal="left" vertical="center"/>
      <protection locked="0"/>
    </xf>
    <xf numFmtId="49" fontId="27" fillId="0" borderId="3">
      <alignment horizontal="left" vertical="center"/>
      <protection locked="0"/>
    </xf>
    <xf numFmtId="4" fontId="26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31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42" borderId="9" applyNumberFormat="0" applyAlignment="0" applyProtection="0"/>
    <xf numFmtId="4" fontId="32" fillId="7" borderId="3">
      <alignment horizontal="right" vertical="center"/>
      <protection locked="0"/>
    </xf>
    <xf numFmtId="4" fontId="32" fillId="6" borderId="3">
      <alignment horizontal="right" vertical="center"/>
      <protection locked="0"/>
    </xf>
    <xf numFmtId="4" fontId="32" fillId="38" borderId="3">
      <alignment horizontal="right" vertical="center"/>
      <protection locked="0"/>
    </xf>
    <xf numFmtId="0" fontId="33" fillId="38" borderId="10" applyNumberFormat="0" applyAlignment="0" applyProtection="0"/>
    <xf numFmtId="49" fontId="9" fillId="0" borderId="3">
      <alignment horizontal="left" vertical="center" wrapText="1"/>
      <protection locked="0"/>
    </xf>
    <xf numFmtId="49" fontId="9" fillId="0" borderId="3">
      <alignment horizontal="left" vertical="center" wrapText="1"/>
      <protection locked="0"/>
    </xf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5" fillId="34" borderId="0" applyNumberFormat="0" applyBorder="0" applyAlignment="0" applyProtection="0"/>
    <xf numFmtId="0" fontId="4" fillId="34" borderId="0" applyNumberFormat="0" applyBorder="0" applyAlignment="0" applyProtection="0"/>
    <xf numFmtId="0" fontId="77" fillId="44" borderId="0" applyNumberFormat="0" applyBorder="0" applyAlignment="0" applyProtection="0"/>
    <xf numFmtId="0" fontId="5" fillId="35" borderId="0" applyNumberFormat="0" applyBorder="0" applyAlignment="0" applyProtection="0"/>
    <xf numFmtId="0" fontId="4" fillId="35" borderId="0" applyNumberFormat="0" applyBorder="0" applyAlignment="0" applyProtection="0"/>
    <xf numFmtId="0" fontId="77" fillId="45" borderId="0" applyNumberFormat="0" applyBorder="0" applyAlignment="0" applyProtection="0"/>
    <xf numFmtId="0" fontId="5" fillId="36" borderId="0" applyNumberFormat="0" applyBorder="0" applyAlignment="0" applyProtection="0"/>
    <xf numFmtId="0" fontId="4" fillId="36" borderId="0" applyNumberFormat="0" applyBorder="0" applyAlignment="0" applyProtection="0"/>
    <xf numFmtId="0" fontId="77" fillId="46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77" fillId="47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77" fillId="48" borderId="0" applyNumberFormat="0" applyBorder="0" applyAlignment="0" applyProtection="0"/>
    <xf numFmtId="0" fontId="5" fillId="37" borderId="0" applyNumberFormat="0" applyBorder="0" applyAlignment="0" applyProtection="0"/>
    <xf numFmtId="0" fontId="4" fillId="37" borderId="0" applyNumberFormat="0" applyBorder="0" applyAlignment="0" applyProtection="0"/>
    <xf numFmtId="0" fontId="78" fillId="49" borderId="12" applyNumberFormat="0" applyAlignment="0" applyProtection="0"/>
    <xf numFmtId="0" fontId="37" fillId="7" borderId="1" applyNumberFormat="0" applyAlignment="0" applyProtection="0"/>
    <xf numFmtId="0" fontId="17" fillId="7" borderId="1" applyNumberFormat="0" applyAlignment="0" applyProtection="0"/>
    <xf numFmtId="0" fontId="79" fillId="50" borderId="13" applyNumberFormat="0" applyAlignment="0" applyProtection="0"/>
    <xf numFmtId="0" fontId="38" fillId="38" borderId="10" applyNumberFormat="0" applyAlignment="0" applyProtection="0"/>
    <xf numFmtId="0" fontId="33" fillId="38" borderId="10" applyNumberFormat="0" applyAlignment="0" applyProtection="0"/>
    <xf numFmtId="0" fontId="80" fillId="50" borderId="12" applyNumberFormat="0" applyAlignment="0" applyProtection="0"/>
    <xf numFmtId="0" fontId="39" fillId="38" borderId="1" applyNumberFormat="0" applyAlignment="0" applyProtection="0"/>
    <xf numFmtId="0" fontId="7" fillId="38" borderId="1" applyNumberFormat="0" applyAlignment="0" applyProtection="0"/>
    <xf numFmtId="0" fontId="81" fillId="0" borderId="0" applyNumberFormat="0" applyFill="0" applyBorder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190" fontId="0" fillId="0" borderId="0" applyFill="0" applyBorder="0" applyAlignment="0" applyProtection="0"/>
    <xf numFmtId="0" fontId="82" fillId="0" borderId="14" applyNumberFormat="0" applyFill="0" applyAlignment="0" applyProtection="0"/>
    <xf numFmtId="0" fontId="40" fillId="0" borderId="4" applyNumberFormat="0" applyFill="0" applyAlignment="0" applyProtection="0"/>
    <xf numFmtId="0" fontId="13" fillId="0" borderId="4" applyNumberFormat="0" applyFill="0" applyAlignment="0" applyProtection="0"/>
    <xf numFmtId="0" fontId="83" fillId="0" borderId="15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84" fillId="0" borderId="16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8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17" applyNumberFormat="0" applyFill="0" applyAlignment="0" applyProtection="0"/>
    <xf numFmtId="0" fontId="43" fillId="0" borderId="11" applyNumberFormat="0" applyFill="0" applyAlignment="0" applyProtection="0"/>
    <xf numFmtId="0" fontId="35" fillId="0" borderId="11" applyNumberFormat="0" applyFill="0" applyAlignment="0" applyProtection="0"/>
    <xf numFmtId="0" fontId="86" fillId="51" borderId="18" applyNumberFormat="0" applyAlignment="0" applyProtection="0"/>
    <xf numFmtId="0" fontId="44" fillId="39" borderId="2" applyNumberFormat="0" applyAlignment="0" applyProtection="0"/>
    <xf numFmtId="0" fontId="8" fillId="39" borderId="2" applyNumberFormat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8" fillId="52" borderId="0" applyNumberFormat="0" applyBorder="0" applyAlignment="0" applyProtection="0"/>
    <xf numFmtId="0" fontId="45" fillId="41" borderId="0" applyNumberFormat="0" applyBorder="0" applyAlignment="0" applyProtection="0"/>
    <xf numFmtId="0" fontId="31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9" fillId="0" borderId="0" applyNumberFormat="0" applyFill="0" applyBorder="0" applyAlignment="0" applyProtection="0"/>
    <xf numFmtId="0" fontId="90" fillId="53" borderId="0" applyNumberFormat="0" applyBorder="0" applyAlignment="0" applyProtection="0"/>
    <xf numFmtId="0" fontId="47" fillId="3" borderId="0" applyNumberFormat="0" applyBorder="0" applyAlignment="0" applyProtection="0"/>
    <xf numFmtId="0" fontId="6" fillId="3" borderId="0" applyNumberFormat="0" applyBorder="0" applyAlignment="0" applyProtection="0"/>
    <xf numFmtId="0" fontId="9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42" borderId="9" applyNumberFormat="0" applyAlignment="0" applyProtection="0"/>
    <xf numFmtId="0" fontId="0" fillId="42" borderId="9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2" fillId="0" borderId="20" applyNumberFormat="0" applyFill="0" applyAlignment="0" applyProtection="0"/>
    <xf numFmtId="0" fontId="49" fillId="0" borderId="8" applyNumberFormat="0" applyFill="0" applyAlignment="0" applyProtection="0"/>
    <xf numFmtId="0" fontId="30" fillId="0" borderId="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1" fontId="0" fillId="0" borderId="0" applyFill="0" applyBorder="0" applyAlignment="0" applyProtection="0"/>
    <xf numFmtId="192" fontId="0" fillId="0" borderId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74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4" fontId="0" fillId="0" borderId="0" applyFill="0" applyBorder="0" applyAlignment="0" applyProtection="0"/>
    <xf numFmtId="194" fontId="0" fillId="0" borderId="0" applyFill="0" applyBorder="0" applyAlignment="0" applyProtection="0"/>
    <xf numFmtId="195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3" fontId="0" fillId="0" borderId="0" applyFill="0" applyBorder="0" applyAlignment="0" applyProtection="0"/>
    <xf numFmtId="188" fontId="0" fillId="0" borderId="0" applyFill="0" applyBorder="0" applyAlignment="0" applyProtection="0"/>
    <xf numFmtId="0" fontId="94" fillId="55" borderId="0" applyNumberFormat="0" applyBorder="0" applyAlignment="0" applyProtection="0"/>
    <xf numFmtId="0" fontId="51" fillId="4" borderId="0" applyNumberFormat="0" applyBorder="0" applyAlignment="0" applyProtection="0"/>
    <xf numFmtId="0" fontId="12" fillId="4" borderId="0" applyNumberFormat="0" applyBorder="0" applyAlignment="0" applyProtection="0"/>
    <xf numFmtId="196" fontId="53" fillId="0" borderId="0" applyFill="0" applyBorder="0">
      <alignment horizontal="center" vertical="center" wrapText="1"/>
      <protection locked="0"/>
    </xf>
    <xf numFmtId="189" fontId="52" fillId="0" borderId="0">
      <alignment wrapText="1"/>
      <protection/>
    </xf>
    <xf numFmtId="189" fontId="11" fillId="0" borderId="0">
      <alignment wrapText="1"/>
      <protection/>
    </xf>
  </cellStyleXfs>
  <cellXfs count="238">
    <xf numFmtId="0" fontId="0" fillId="0" borderId="0" xfId="0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vertical="center"/>
    </xf>
    <xf numFmtId="0" fontId="54" fillId="0" borderId="22" xfId="0" applyFont="1" applyFill="1" applyBorder="1" applyAlignment="1">
      <alignment vertical="center"/>
    </xf>
    <xf numFmtId="0" fontId="54" fillId="0" borderId="22" xfId="0" applyFont="1" applyFill="1" applyBorder="1" applyAlignment="1">
      <alignment vertical="center" wrapText="1"/>
    </xf>
    <xf numFmtId="0" fontId="54" fillId="0" borderId="23" xfId="0" applyFont="1" applyFill="1" applyBorder="1" applyAlignment="1">
      <alignment vertical="center"/>
    </xf>
    <xf numFmtId="0" fontId="54" fillId="0" borderId="3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vertical="center" wrapText="1"/>
    </xf>
    <xf numFmtId="0" fontId="54" fillId="0" borderId="24" xfId="0" applyFont="1" applyFill="1" applyBorder="1" applyAlignment="1">
      <alignment vertical="center" wrapText="1"/>
    </xf>
    <xf numFmtId="0" fontId="54" fillId="0" borderId="24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 shrinkToFit="1"/>
    </xf>
    <xf numFmtId="0" fontId="56" fillId="0" borderId="3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vertical="center"/>
    </xf>
    <xf numFmtId="0" fontId="54" fillId="0" borderId="3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vertical="center"/>
    </xf>
    <xf numFmtId="191" fontId="54" fillId="0" borderId="0" xfId="0" applyNumberFormat="1" applyFont="1" applyFill="1" applyBorder="1" applyAlignment="1">
      <alignment horizontal="center" vertical="center" wrapText="1"/>
    </xf>
    <xf numFmtId="198" fontId="54" fillId="0" borderId="0" xfId="0" applyNumberFormat="1" applyFont="1" applyFill="1" applyBorder="1" applyAlignment="1">
      <alignment horizontal="center" vertical="center" wrapText="1"/>
    </xf>
    <xf numFmtId="198" fontId="54" fillId="0" borderId="0" xfId="0" applyNumberFormat="1" applyFont="1" applyFill="1" applyBorder="1" applyAlignment="1">
      <alignment horizontal="right" vertical="center" wrapText="1"/>
    </xf>
    <xf numFmtId="0" fontId="56" fillId="0" borderId="0" xfId="0" applyFont="1" applyFill="1" applyBorder="1" applyAlignment="1">
      <alignment horizontal="left" vertical="center" wrapText="1"/>
    </xf>
    <xf numFmtId="198" fontId="58" fillId="0" borderId="0" xfId="0" applyNumberFormat="1" applyFont="1" applyFill="1" applyBorder="1" applyAlignment="1">
      <alignment vertical="center"/>
    </xf>
    <xf numFmtId="0" fontId="54" fillId="0" borderId="25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200" fontId="56" fillId="0" borderId="3" xfId="0" applyNumberFormat="1" applyFont="1" applyFill="1" applyBorder="1" applyAlignment="1">
      <alignment horizontal="center" vertical="center" wrapText="1"/>
    </xf>
    <xf numFmtId="199" fontId="54" fillId="0" borderId="3" xfId="0" applyNumberFormat="1" applyFont="1" applyFill="1" applyBorder="1" applyAlignment="1">
      <alignment horizontal="center" vertical="center" wrapText="1"/>
    </xf>
    <xf numFmtId="200" fontId="54" fillId="0" borderId="3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left" vertical="center" wrapText="1" shrinkToFit="1"/>
    </xf>
    <xf numFmtId="0" fontId="54" fillId="0" borderId="21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201" fontId="54" fillId="0" borderId="3" xfId="0" applyNumberFormat="1" applyFont="1" applyFill="1" applyBorder="1" applyAlignment="1">
      <alignment horizontal="center" vertical="center" wrapText="1"/>
    </xf>
    <xf numFmtId="201" fontId="56" fillId="41" borderId="3" xfId="0" applyNumberFormat="1" applyFont="1" applyFill="1" applyBorder="1" applyAlignment="1">
      <alignment horizontal="center" vertical="center" wrapText="1"/>
    </xf>
    <xf numFmtId="201" fontId="56" fillId="0" borderId="3" xfId="0" applyNumberFormat="1" applyFont="1" applyFill="1" applyBorder="1" applyAlignment="1">
      <alignment horizontal="center" vertical="center" wrapText="1"/>
    </xf>
    <xf numFmtId="200" fontId="56" fillId="41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left" vertical="center" wrapText="1"/>
    </xf>
    <xf numFmtId="0" fontId="60" fillId="0" borderId="3" xfId="0" applyFont="1" applyFill="1" applyBorder="1" applyAlignment="1">
      <alignment horizontal="center" vertical="center" wrapText="1" shrinkToFit="1"/>
    </xf>
    <xf numFmtId="0" fontId="60" fillId="0" borderId="21" xfId="0" applyFont="1" applyFill="1" applyBorder="1" applyAlignment="1">
      <alignment horizontal="center" vertical="center" wrapText="1" shrinkToFit="1"/>
    </xf>
    <xf numFmtId="199" fontId="56" fillId="0" borderId="0" xfId="0" applyNumberFormat="1" applyFont="1" applyFill="1" applyBorder="1" applyAlignment="1">
      <alignment horizontal="right" vertical="center" wrapText="1"/>
    </xf>
    <xf numFmtId="199" fontId="56" fillId="0" borderId="0" xfId="0" applyNumberFormat="1" applyFont="1" applyFill="1" applyBorder="1" applyAlignment="1">
      <alignment horizontal="center" vertical="center" wrapText="1"/>
    </xf>
    <xf numFmtId="198" fontId="56" fillId="0" borderId="0" xfId="0" applyNumberFormat="1" applyFont="1" applyFill="1" applyBorder="1" applyAlignment="1">
      <alignment horizontal="center" vertical="center" wrapText="1"/>
    </xf>
    <xf numFmtId="198" fontId="56" fillId="0" borderId="0" xfId="0" applyNumberFormat="1" applyFont="1" applyFill="1" applyBorder="1" applyAlignment="1">
      <alignment horizontal="center" vertical="center"/>
    </xf>
    <xf numFmtId="3" fontId="60" fillId="0" borderId="3" xfId="0" applyNumberFormat="1" applyFont="1" applyFill="1" applyBorder="1" applyAlignment="1">
      <alignment horizontal="center" vertical="center" wrapText="1" shrinkToFit="1"/>
    </xf>
    <xf numFmtId="0" fontId="60" fillId="0" borderId="3" xfId="0" applyFont="1" applyFill="1" applyBorder="1" applyAlignment="1">
      <alignment horizontal="left" vertical="center" wrapText="1" shrinkToFit="1"/>
    </xf>
    <xf numFmtId="0" fontId="54" fillId="0" borderId="25" xfId="0" applyFont="1" applyFill="1" applyBorder="1" applyAlignment="1">
      <alignment vertical="center"/>
    </xf>
    <xf numFmtId="0" fontId="64" fillId="0" borderId="0" xfId="0" applyFont="1" applyFill="1" applyAlignment="1">
      <alignment horizontal="right" vertical="center"/>
    </xf>
    <xf numFmtId="3" fontId="54" fillId="0" borderId="3" xfId="0" applyNumberFormat="1" applyFont="1" applyFill="1" applyBorder="1" applyAlignment="1">
      <alignment horizontal="center" vertical="center" wrapText="1"/>
    </xf>
    <xf numFmtId="201" fontId="54" fillId="41" borderId="3" xfId="0" applyNumberFormat="1" applyFont="1" applyFill="1" applyBorder="1" applyAlignment="1">
      <alignment horizontal="center" vertical="center" wrapText="1"/>
    </xf>
    <xf numFmtId="200" fontId="54" fillId="41" borderId="3" xfId="0" applyNumberFormat="1" applyFont="1" applyFill="1" applyBorder="1" applyAlignment="1">
      <alignment horizontal="center" vertical="center" wrapText="1"/>
    </xf>
    <xf numFmtId="199" fontId="54" fillId="41" borderId="3" xfId="0" applyNumberFormat="1" applyFont="1" applyFill="1" applyBorder="1" applyAlignment="1">
      <alignment horizontal="center" vertical="center" wrapText="1"/>
    </xf>
    <xf numFmtId="199" fontId="54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right" vertical="center"/>
    </xf>
    <xf numFmtId="199" fontId="56" fillId="0" borderId="0" xfId="0" applyNumberFormat="1" applyFont="1" applyFill="1" applyBorder="1" applyAlignment="1">
      <alignment horizontal="right"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horizontal="center" vertical="center"/>
    </xf>
    <xf numFmtId="3" fontId="54" fillId="0" borderId="3" xfId="0" applyNumberFormat="1" applyFont="1" applyFill="1" applyBorder="1" applyAlignment="1">
      <alignment horizontal="left" vertical="center" wrapText="1"/>
    </xf>
    <xf numFmtId="0" fontId="54" fillId="0" borderId="0" xfId="0" applyFont="1" applyFill="1" applyAlignment="1">
      <alignment vertical="center" wrapText="1" shrinkToFit="1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198" fontId="56" fillId="41" borderId="3" xfId="0" applyNumberFormat="1" applyFont="1" applyFill="1" applyBorder="1" applyAlignment="1">
      <alignment horizontal="right" vertical="center" wrapText="1"/>
    </xf>
    <xf numFmtId="199" fontId="54" fillId="0" borderId="3" xfId="0" applyNumberFormat="1" applyFont="1" applyFill="1" applyBorder="1" applyAlignment="1">
      <alignment horizontal="right" vertical="center" wrapText="1"/>
    </xf>
    <xf numFmtId="0" fontId="56" fillId="0" borderId="21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2" fontId="54" fillId="0" borderId="0" xfId="0" applyNumberFormat="1" applyFont="1" applyFill="1" applyBorder="1" applyAlignment="1">
      <alignment vertical="center"/>
    </xf>
    <xf numFmtId="2" fontId="56" fillId="0" borderId="0" xfId="0" applyNumberFormat="1" applyFont="1" applyFill="1" applyBorder="1" applyAlignment="1">
      <alignment vertical="center"/>
    </xf>
    <xf numFmtId="2" fontId="54" fillId="0" borderId="0" xfId="0" applyNumberFormat="1" applyFont="1" applyFill="1" applyAlignment="1">
      <alignment vertical="center"/>
    </xf>
    <xf numFmtId="199" fontId="56" fillId="0" borderId="0" xfId="0" applyNumberFormat="1" applyFont="1" applyFill="1" applyBorder="1" applyAlignment="1">
      <alignment vertical="center"/>
    </xf>
    <xf numFmtId="0" fontId="95" fillId="0" borderId="26" xfId="0" applyFont="1" applyBorder="1" applyAlignment="1">
      <alignment vertical="justify" wrapText="1"/>
    </xf>
    <xf numFmtId="201" fontId="60" fillId="0" borderId="3" xfId="0" applyNumberFormat="1" applyFont="1" applyFill="1" applyBorder="1" applyAlignment="1">
      <alignment horizontal="center" vertical="center" wrapText="1"/>
    </xf>
    <xf numFmtId="2" fontId="96" fillId="56" borderId="0" xfId="0" applyNumberFormat="1" applyFont="1" applyFill="1" applyAlignment="1">
      <alignment vertical="center"/>
    </xf>
    <xf numFmtId="2" fontId="96" fillId="0" borderId="0" xfId="0" applyNumberFormat="1" applyFont="1" applyFill="1" applyAlignment="1">
      <alignment vertical="center"/>
    </xf>
    <xf numFmtId="1" fontId="54" fillId="0" borderId="3" xfId="0" applyNumberFormat="1" applyFont="1" applyFill="1" applyBorder="1" applyAlignment="1">
      <alignment horizontal="center" vertical="center" wrapText="1"/>
    </xf>
    <xf numFmtId="199" fontId="54" fillId="0" borderId="3" xfId="0" applyNumberFormat="1" applyFont="1" applyFill="1" applyBorder="1" applyAlignment="1">
      <alignment horizontal="left" vertical="center" wrapText="1"/>
    </xf>
    <xf numFmtId="199" fontId="58" fillId="0" borderId="3" xfId="0" applyNumberFormat="1" applyFont="1" applyFill="1" applyBorder="1" applyAlignment="1">
      <alignment horizontal="left" vertical="center" wrapText="1"/>
    </xf>
    <xf numFmtId="199" fontId="56" fillId="41" borderId="3" xfId="0" applyNumberFormat="1" applyFont="1" applyFill="1" applyBorder="1" applyAlignment="1">
      <alignment horizontal="right" vertical="center" wrapText="1"/>
    </xf>
    <xf numFmtId="199" fontId="56" fillId="0" borderId="3" xfId="0" applyNumberFormat="1" applyFont="1" applyFill="1" applyBorder="1" applyAlignment="1">
      <alignment horizontal="left" vertical="center" wrapText="1"/>
    </xf>
    <xf numFmtId="199" fontId="56" fillId="7" borderId="3" xfId="0" applyNumberFormat="1" applyFont="1" applyFill="1" applyBorder="1" applyAlignment="1">
      <alignment horizontal="right" vertical="center" wrapText="1"/>
    </xf>
    <xf numFmtId="199" fontId="54" fillId="41" borderId="3" xfId="0" applyNumberFormat="1" applyFont="1" applyFill="1" applyBorder="1" applyAlignment="1">
      <alignment horizontal="right" vertical="center" wrapText="1"/>
    </xf>
    <xf numFmtId="199" fontId="56" fillId="57" borderId="3" xfId="0" applyNumberFormat="1" applyFont="1" applyFill="1" applyBorder="1" applyAlignment="1">
      <alignment horizontal="right" vertical="center" wrapText="1"/>
    </xf>
    <xf numFmtId="199" fontId="54" fillId="58" borderId="3" xfId="0" applyNumberFormat="1" applyFont="1" applyFill="1" applyBorder="1" applyAlignment="1">
      <alignment horizontal="right" vertical="center" wrapText="1"/>
    </xf>
    <xf numFmtId="1" fontId="54" fillId="0" borderId="3" xfId="0" applyNumberFormat="1" applyFont="1" applyFill="1" applyBorder="1" applyAlignment="1">
      <alignment horizontal="center" vertical="center"/>
    </xf>
    <xf numFmtId="1" fontId="58" fillId="0" borderId="3" xfId="0" applyNumberFormat="1" applyFont="1" applyFill="1" applyBorder="1" applyAlignment="1">
      <alignment horizontal="center" vertical="center"/>
    </xf>
    <xf numFmtId="1" fontId="58" fillId="0" borderId="3" xfId="0" applyNumberFormat="1" applyFont="1" applyFill="1" applyBorder="1" applyAlignment="1">
      <alignment horizontal="center" vertical="center" wrapText="1"/>
    </xf>
    <xf numFmtId="1" fontId="56" fillId="0" borderId="3" xfId="0" applyNumberFormat="1" applyFont="1" applyFill="1" applyBorder="1" applyAlignment="1">
      <alignment horizontal="center" vertical="center"/>
    </xf>
    <xf numFmtId="198" fontId="56" fillId="41" borderId="3" xfId="0" applyNumberFormat="1" applyFont="1" applyFill="1" applyBorder="1" applyAlignment="1">
      <alignment horizontal="center" vertical="center" wrapText="1"/>
    </xf>
    <xf numFmtId="0" fontId="54" fillId="58" borderId="23" xfId="0" applyFont="1" applyFill="1" applyBorder="1" applyAlignment="1">
      <alignment horizontal="center" vertical="center" wrapText="1"/>
    </xf>
    <xf numFmtId="201" fontId="56" fillId="58" borderId="3" xfId="0" applyNumberFormat="1" applyFont="1" applyFill="1" applyBorder="1" applyAlignment="1">
      <alignment horizontal="center" vertical="center" wrapText="1"/>
    </xf>
    <xf numFmtId="1" fontId="54" fillId="58" borderId="3" xfId="0" applyNumberFormat="1" applyFont="1" applyFill="1" applyBorder="1" applyAlignment="1">
      <alignment horizontal="right" vertical="center" wrapText="1"/>
    </xf>
    <xf numFmtId="0" fontId="60" fillId="0" borderId="3" xfId="0" applyFont="1" applyBorder="1" applyAlignment="1">
      <alignment horizontal="center" vertical="center" wrapText="1" shrinkToFit="1"/>
    </xf>
    <xf numFmtId="49" fontId="95" fillId="58" borderId="26" xfId="0" applyNumberFormat="1" applyFont="1" applyFill="1" applyBorder="1" applyAlignment="1">
      <alignment/>
    </xf>
    <xf numFmtId="0" fontId="66" fillId="58" borderId="26" xfId="0" applyFont="1" applyFill="1" applyBorder="1" applyAlignment="1">
      <alignment/>
    </xf>
    <xf numFmtId="0" fontId="95" fillId="58" borderId="26" xfId="0" applyFont="1" applyFill="1" applyBorder="1" applyAlignment="1">
      <alignment vertical="justify" wrapText="1"/>
    </xf>
    <xf numFmtId="0" fontId="95" fillId="0" borderId="26" xfId="0" applyFont="1" applyBorder="1" applyAlignment="1">
      <alignment/>
    </xf>
    <xf numFmtId="2" fontId="54" fillId="0" borderId="26" xfId="0" applyNumberFormat="1" applyFont="1" applyBorder="1" applyAlignment="1">
      <alignment horizontal="center" vertical="center" wrapText="1"/>
    </xf>
    <xf numFmtId="199" fontId="58" fillId="0" borderId="3" xfId="0" applyNumberFormat="1" applyFont="1" applyBorder="1" applyAlignment="1">
      <alignment horizontal="left" vertical="center" wrapText="1"/>
    </xf>
    <xf numFmtId="0" fontId="54" fillId="0" borderId="26" xfId="0" applyFont="1" applyBorder="1" applyAlignment="1">
      <alignment horizontal="left" vertical="center" wrapText="1"/>
    </xf>
    <xf numFmtId="0" fontId="54" fillId="0" borderId="3" xfId="0" applyFont="1" applyBorder="1" applyAlignment="1">
      <alignment horizontal="left" vertical="center" wrapText="1"/>
    </xf>
    <xf numFmtId="0" fontId="58" fillId="0" borderId="3" xfId="0" applyFont="1" applyBorder="1" applyAlignment="1">
      <alignment horizontal="left" vertical="center" wrapText="1"/>
    </xf>
    <xf numFmtId="199" fontId="54" fillId="59" borderId="3" xfId="0" applyNumberFormat="1" applyFont="1" applyFill="1" applyBorder="1" applyAlignment="1">
      <alignment horizontal="right" vertical="center" wrapText="1"/>
    </xf>
    <xf numFmtId="199" fontId="97" fillId="0" borderId="3" xfId="0" applyNumberFormat="1" applyFont="1" applyBorder="1" applyAlignment="1">
      <alignment horizontal="right" vertical="center" wrapText="1"/>
    </xf>
    <xf numFmtId="2" fontId="97" fillId="0" borderId="26" xfId="0" applyNumberFormat="1" applyFont="1" applyBorder="1" applyAlignment="1">
      <alignment horizontal="right" vertical="center" wrapText="1"/>
    </xf>
    <xf numFmtId="2" fontId="97" fillId="58" borderId="26" xfId="0" applyNumberFormat="1" applyFont="1" applyFill="1" applyBorder="1" applyAlignment="1">
      <alignment horizontal="right" vertical="center" wrapText="1"/>
    </xf>
    <xf numFmtId="2" fontId="54" fillId="58" borderId="26" xfId="0" applyNumberFormat="1" applyFont="1" applyFill="1" applyBorder="1" applyAlignment="1">
      <alignment horizontal="right" vertical="center" wrapText="1"/>
    </xf>
    <xf numFmtId="2" fontId="54" fillId="0" borderId="26" xfId="0" applyNumberFormat="1" applyFont="1" applyBorder="1" applyAlignment="1">
      <alignment horizontal="right" vertical="center" wrapText="1"/>
    </xf>
    <xf numFmtId="0" fontId="54" fillId="58" borderId="3" xfId="0" applyFont="1" applyFill="1" applyBorder="1" applyAlignment="1">
      <alignment horizontal="center" vertical="center" wrapText="1" shrinkToFit="1"/>
    </xf>
    <xf numFmtId="0" fontId="54" fillId="58" borderId="3" xfId="0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right" vertical="center" wrapText="1"/>
    </xf>
    <xf numFmtId="199" fontId="60" fillId="0" borderId="0" xfId="0" applyNumberFormat="1" applyFont="1" applyFill="1" applyBorder="1" applyAlignment="1">
      <alignment vertical="center"/>
    </xf>
    <xf numFmtId="2" fontId="60" fillId="0" borderId="0" xfId="0" applyNumberFormat="1" applyFont="1" applyFill="1" applyBorder="1" applyAlignment="1">
      <alignment vertical="center"/>
    </xf>
    <xf numFmtId="2" fontId="60" fillId="0" borderId="0" xfId="0" applyNumberFormat="1" applyFont="1" applyFill="1" applyAlignment="1">
      <alignment vertical="center"/>
    </xf>
    <xf numFmtId="199" fontId="54" fillId="57" borderId="3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 wrapText="1"/>
    </xf>
    <xf numFmtId="0" fontId="56" fillId="0" borderId="3" xfId="0" applyFont="1" applyFill="1" applyBorder="1" applyAlignment="1">
      <alignment horizontal="left" vertical="center" wrapText="1"/>
    </xf>
    <xf numFmtId="199" fontId="56" fillId="0" borderId="3" xfId="0" applyNumberFormat="1" applyFont="1" applyFill="1" applyBorder="1" applyAlignment="1">
      <alignment horizontal="center" vertical="center" wrapText="1"/>
    </xf>
    <xf numFmtId="198" fontId="54" fillId="0" borderId="0" xfId="0" applyNumberFormat="1" applyFont="1" applyFill="1" applyBorder="1" applyAlignment="1">
      <alignment horizontal="left" vertical="center" wrapText="1"/>
    </xf>
    <xf numFmtId="0" fontId="54" fillId="0" borderId="25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left" vertical="center" wrapText="1"/>
    </xf>
    <xf numFmtId="0" fontId="54" fillId="0" borderId="24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201" fontId="54" fillId="0" borderId="21" xfId="0" applyNumberFormat="1" applyFont="1" applyFill="1" applyBorder="1" applyAlignment="1">
      <alignment horizontal="center" vertical="center" wrapText="1"/>
    </xf>
    <xf numFmtId="201" fontId="54" fillId="0" borderId="24" xfId="0" applyNumberFormat="1" applyFont="1" applyFill="1" applyBorder="1" applyAlignment="1">
      <alignment horizontal="center" vertical="center" wrapText="1"/>
    </xf>
    <xf numFmtId="201" fontId="56" fillId="0" borderId="21" xfId="0" applyNumberFormat="1" applyFont="1" applyFill="1" applyBorder="1" applyAlignment="1">
      <alignment horizontal="center" vertical="center" wrapText="1"/>
    </xf>
    <xf numFmtId="201" fontId="56" fillId="0" borderId="24" xfId="0" applyNumberFormat="1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61" fillId="0" borderId="3" xfId="0" applyNumberFormat="1" applyFont="1" applyFill="1" applyBorder="1" applyAlignment="1">
      <alignment horizontal="center" vertical="center" wrapText="1"/>
    </xf>
    <xf numFmtId="49" fontId="62" fillId="0" borderId="3" xfId="0" applyNumberFormat="1" applyFont="1" applyFill="1" applyBorder="1" applyAlignment="1">
      <alignment horizontal="center" vertical="center" wrapText="1"/>
    </xf>
    <xf numFmtId="49" fontId="62" fillId="0" borderId="24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justify" vertical="center" wrapText="1" shrinkToFit="1"/>
    </xf>
    <xf numFmtId="0" fontId="56" fillId="0" borderId="0" xfId="0" applyFont="1" applyFill="1" applyBorder="1" applyAlignment="1">
      <alignment vertical="center"/>
    </xf>
    <xf numFmtId="199" fontId="54" fillId="41" borderId="3" xfId="0" applyNumberFormat="1" applyFont="1" applyFill="1" applyBorder="1" applyAlignment="1">
      <alignment horizontal="center" vertical="center" wrapText="1"/>
    </xf>
    <xf numFmtId="200" fontId="54" fillId="57" borderId="3" xfId="0" applyNumberFormat="1" applyFont="1" applyFill="1" applyBorder="1" applyAlignment="1">
      <alignment horizontal="center" vertical="center" wrapText="1"/>
    </xf>
    <xf numFmtId="200" fontId="56" fillId="57" borderId="3" xfId="0" applyNumberFormat="1" applyFont="1" applyFill="1" applyBorder="1" applyAlignment="1">
      <alignment horizontal="center" vertical="center" wrapText="1"/>
    </xf>
    <xf numFmtId="199" fontId="54" fillId="0" borderId="3" xfId="0" applyNumberFormat="1" applyFont="1" applyFill="1" applyBorder="1" applyAlignment="1">
      <alignment horizontal="center" vertical="center" wrapText="1"/>
    </xf>
    <xf numFmtId="200" fontId="54" fillId="0" borderId="3" xfId="0" applyNumberFormat="1" applyFont="1" applyFill="1" applyBorder="1" applyAlignment="1">
      <alignment horizontal="center" vertical="center" wrapText="1"/>
    </xf>
    <xf numFmtId="199" fontId="56" fillId="41" borderId="3" xfId="0" applyNumberFormat="1" applyFont="1" applyFill="1" applyBorder="1" applyAlignment="1">
      <alignment horizontal="center" vertical="center" wrapText="1"/>
    </xf>
    <xf numFmtId="199" fontId="97" fillId="0" borderId="3" xfId="0" applyNumberFormat="1" applyFont="1" applyFill="1" applyBorder="1" applyAlignment="1">
      <alignment horizontal="center" vertical="center" wrapText="1"/>
    </xf>
    <xf numFmtId="199" fontId="56" fillId="41" borderId="21" xfId="0" applyNumberFormat="1" applyFont="1" applyFill="1" applyBorder="1" applyAlignment="1">
      <alignment horizontal="center" vertical="center" wrapText="1"/>
    </xf>
    <xf numFmtId="199" fontId="56" fillId="41" borderId="24" xfId="0" applyNumberFormat="1" applyFont="1" applyFill="1" applyBorder="1" applyAlignment="1">
      <alignment horizontal="center" vertical="center" wrapText="1"/>
    </xf>
    <xf numFmtId="199" fontId="97" fillId="58" borderId="3" xfId="0" applyNumberFormat="1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 wrapText="1"/>
    </xf>
    <xf numFmtId="200" fontId="60" fillId="0" borderId="3" xfId="0" applyNumberFormat="1" applyFont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201" fontId="60" fillId="0" borderId="3" xfId="0" applyNumberFormat="1" applyFont="1" applyBorder="1" applyAlignment="1">
      <alignment horizontal="center" vertical="center" wrapText="1"/>
    </xf>
    <xf numFmtId="198" fontId="60" fillId="58" borderId="3" xfId="0" applyNumberFormat="1" applyFont="1" applyFill="1" applyBorder="1" applyAlignment="1">
      <alignment horizontal="center" vertical="center" wrapText="1"/>
    </xf>
    <xf numFmtId="198" fontId="60" fillId="58" borderId="24" xfId="0" applyNumberFormat="1" applyFont="1" applyFill="1" applyBorder="1" applyAlignment="1">
      <alignment horizontal="center" vertical="center" wrapText="1"/>
    </xf>
    <xf numFmtId="200" fontId="60" fillId="0" borderId="21" xfId="0" applyNumberFormat="1" applyFont="1" applyFill="1" applyBorder="1" applyAlignment="1">
      <alignment horizontal="center" vertical="center" wrapText="1"/>
    </xf>
    <xf numFmtId="200" fontId="60" fillId="0" borderId="22" xfId="0" applyNumberFormat="1" applyFont="1" applyFill="1" applyBorder="1" applyAlignment="1">
      <alignment horizontal="center" vertical="center" wrapText="1"/>
    </xf>
    <xf numFmtId="200" fontId="60" fillId="0" borderId="24" xfId="0" applyNumberFormat="1" applyFont="1" applyFill="1" applyBorder="1" applyAlignment="1">
      <alignment horizontal="center" vertical="center" wrapText="1"/>
    </xf>
    <xf numFmtId="200" fontId="60" fillId="0" borderId="3" xfId="0" applyNumberFormat="1" applyFont="1" applyFill="1" applyBorder="1" applyAlignment="1">
      <alignment horizontal="center" vertical="center" wrapText="1"/>
    </xf>
    <xf numFmtId="49" fontId="54" fillId="58" borderId="3" xfId="0" applyNumberFormat="1" applyFont="1" applyFill="1" applyBorder="1" applyAlignment="1" quotePrefix="1">
      <alignment horizontal="left" vertical="center" wrapText="1"/>
    </xf>
    <xf numFmtId="49" fontId="54" fillId="58" borderId="3" xfId="0" applyNumberFormat="1" applyFont="1" applyFill="1" applyBorder="1" applyAlignment="1">
      <alignment horizontal="left" vertical="center" wrapText="1"/>
    </xf>
    <xf numFmtId="0" fontId="60" fillId="0" borderId="27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201" fontId="60" fillId="0" borderId="3" xfId="0" applyNumberFormat="1" applyFont="1" applyFill="1" applyBorder="1" applyAlignment="1">
      <alignment horizontal="center" vertical="center" wrapText="1"/>
    </xf>
    <xf numFmtId="201" fontId="60" fillId="58" borderId="3" xfId="0" applyNumberFormat="1" applyFont="1" applyFill="1" applyBorder="1" applyAlignment="1">
      <alignment horizontal="left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/>
    </xf>
    <xf numFmtId="201" fontId="56" fillId="41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0" fontId="54" fillId="0" borderId="25" xfId="0" applyFont="1" applyFill="1" applyBorder="1" applyAlignment="1">
      <alignment horizontal="center" vertical="center" wrapText="1"/>
    </xf>
    <xf numFmtId="0" fontId="56" fillId="0" borderId="3" xfId="0" applyFont="1" applyFill="1" applyBorder="1" applyAlignment="1">
      <alignment horizontal="center" vertical="center" wrapText="1" shrinkToFit="1"/>
    </xf>
    <xf numFmtId="198" fontId="56" fillId="41" borderId="3" xfId="0" applyNumberFormat="1" applyFont="1" applyFill="1" applyBorder="1" applyAlignment="1">
      <alignment horizontal="center" vertical="center" wrapText="1"/>
    </xf>
    <xf numFmtId="200" fontId="63" fillId="57" borderId="24" xfId="0" applyNumberFormat="1" applyFont="1" applyFill="1" applyBorder="1" applyAlignment="1">
      <alignment horizontal="center" vertical="center" wrapText="1"/>
    </xf>
    <xf numFmtId="201" fontId="60" fillId="0" borderId="3" xfId="0" applyNumberFormat="1" applyFont="1" applyFill="1" applyBorder="1" applyAlignment="1">
      <alignment horizontal="left" vertical="center" wrapText="1"/>
    </xf>
    <xf numFmtId="4" fontId="60" fillId="58" borderId="3" xfId="0" applyNumberFormat="1" applyFont="1" applyFill="1" applyBorder="1" applyAlignment="1">
      <alignment horizontal="center" vertical="center" wrapText="1"/>
    </xf>
    <xf numFmtId="198" fontId="98" fillId="58" borderId="3" xfId="0" applyNumberFormat="1" applyFont="1" applyFill="1" applyBorder="1" applyAlignment="1">
      <alignment horizontal="center" vertical="center" wrapText="1"/>
    </xf>
    <xf numFmtId="198" fontId="98" fillId="58" borderId="24" xfId="0" applyNumberFormat="1" applyFont="1" applyFill="1" applyBorder="1" applyAlignment="1">
      <alignment horizontal="center" vertical="center" wrapText="1"/>
    </xf>
    <xf numFmtId="200" fontId="63" fillId="57" borderId="3" xfId="0" applyNumberFormat="1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/>
    </xf>
    <xf numFmtId="201" fontId="98" fillId="0" borderId="3" xfId="0" applyNumberFormat="1" applyFont="1" applyFill="1" applyBorder="1" applyAlignment="1">
      <alignment horizontal="left" vertical="center" wrapText="1"/>
    </xf>
    <xf numFmtId="0" fontId="54" fillId="58" borderId="3" xfId="0" applyFont="1" applyFill="1" applyBorder="1" applyAlignment="1">
      <alignment horizontal="center" vertical="center" wrapText="1"/>
    </xf>
    <xf numFmtId="0" fontId="60" fillId="58" borderId="3" xfId="0" applyFont="1" applyFill="1" applyBorder="1" applyAlignment="1">
      <alignment horizontal="center" vertical="center"/>
    </xf>
    <xf numFmtId="200" fontId="63" fillId="57" borderId="21" xfId="0" applyNumberFormat="1" applyFont="1" applyFill="1" applyBorder="1" applyAlignment="1">
      <alignment horizontal="center" vertical="center" wrapText="1"/>
    </xf>
    <xf numFmtId="200" fontId="63" fillId="57" borderId="22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 shrinkToFit="1"/>
    </xf>
    <xf numFmtId="49" fontId="54" fillId="0" borderId="3" xfId="0" applyNumberFormat="1" applyFont="1" applyFill="1" applyBorder="1" applyAlignment="1">
      <alignment horizontal="center" vertical="center" wrapText="1"/>
    </xf>
    <xf numFmtId="49" fontId="56" fillId="0" borderId="3" xfId="0" applyNumberFormat="1" applyFont="1" applyFill="1" applyBorder="1" applyAlignment="1">
      <alignment horizontal="left" vertical="center" wrapText="1"/>
    </xf>
    <xf numFmtId="49" fontId="56" fillId="0" borderId="3" xfId="0" applyNumberFormat="1" applyFont="1" applyFill="1" applyBorder="1" applyAlignment="1">
      <alignment horizontal="center" vertical="center" wrapText="1"/>
    </xf>
    <xf numFmtId="201" fontId="54" fillId="0" borderId="3" xfId="0" applyNumberFormat="1" applyFont="1" applyFill="1" applyBorder="1" applyAlignment="1">
      <alignment horizontal="center" vertical="center" wrapText="1"/>
    </xf>
    <xf numFmtId="49" fontId="54" fillId="0" borderId="3" xfId="0" applyNumberFormat="1" applyFont="1" applyFill="1" applyBorder="1" applyAlignment="1">
      <alignment horizontal="left" vertical="center" wrapText="1"/>
    </xf>
    <xf numFmtId="3" fontId="54" fillId="0" borderId="3" xfId="0" applyNumberFormat="1" applyFont="1" applyFill="1" applyBorder="1" applyAlignment="1">
      <alignment horizontal="center" vertical="center" wrapText="1"/>
    </xf>
    <xf numFmtId="201" fontId="54" fillId="41" borderId="3" xfId="0" applyNumberFormat="1" applyFont="1" applyFill="1" applyBorder="1" applyAlignment="1">
      <alignment horizontal="center" vertical="center" wrapText="1"/>
    </xf>
    <xf numFmtId="200" fontId="63" fillId="0" borderId="24" xfId="0" applyNumberFormat="1" applyFont="1" applyFill="1" applyBorder="1" applyAlignment="1">
      <alignment horizontal="center" vertical="center" wrapText="1"/>
    </xf>
    <xf numFmtId="1" fontId="56" fillId="41" borderId="3" xfId="0" applyNumberFormat="1" applyFont="1" applyFill="1" applyBorder="1" applyAlignment="1">
      <alignment horizontal="right" wrapText="1" shrinkToFit="1"/>
    </xf>
    <xf numFmtId="0" fontId="60" fillId="0" borderId="3" xfId="0" applyFont="1" applyFill="1" applyBorder="1" applyAlignment="1">
      <alignment horizontal="left" vertical="center" wrapText="1"/>
    </xf>
    <xf numFmtId="49" fontId="60" fillId="0" borderId="3" xfId="0" applyNumberFormat="1" applyFont="1" applyFill="1" applyBorder="1" applyAlignment="1">
      <alignment horizontal="left" vertical="center" wrapText="1"/>
    </xf>
    <xf numFmtId="1" fontId="60" fillId="0" borderId="3" xfId="0" applyNumberFormat="1" applyFont="1" applyFill="1" applyBorder="1" applyAlignment="1">
      <alignment horizontal="right" wrapText="1"/>
    </xf>
    <xf numFmtId="199" fontId="60" fillId="0" borderId="3" xfId="0" applyNumberFormat="1" applyFont="1" applyFill="1" applyBorder="1" applyAlignment="1">
      <alignment horizontal="right" wrapText="1"/>
    </xf>
    <xf numFmtId="0" fontId="54" fillId="0" borderId="23" xfId="0" applyFont="1" applyFill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 shrinkToFit="1"/>
    </xf>
    <xf numFmtId="198" fontId="56" fillId="41" borderId="3" xfId="0" applyNumberFormat="1" applyFont="1" applyFill="1" applyBorder="1" applyAlignment="1">
      <alignment horizontal="center" wrapText="1"/>
    </xf>
    <xf numFmtId="199" fontId="56" fillId="57" borderId="24" xfId="0" applyNumberFormat="1" applyFont="1" applyFill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0" fillId="0" borderId="3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 wrapText="1"/>
    </xf>
    <xf numFmtId="3" fontId="56" fillId="0" borderId="3" xfId="0" applyNumberFormat="1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left" vertical="center" wrapText="1"/>
    </xf>
    <xf numFmtId="4" fontId="60" fillId="58" borderId="24" xfId="0" applyNumberFormat="1" applyFont="1" applyFill="1" applyBorder="1" applyAlignment="1">
      <alignment horizontal="center" vertical="center" wrapText="1"/>
    </xf>
    <xf numFmtId="201" fontId="60" fillId="0" borderId="21" xfId="0" applyNumberFormat="1" applyFont="1" applyFill="1" applyBorder="1" applyAlignment="1">
      <alignment horizontal="left" vertical="center" wrapText="1"/>
    </xf>
    <xf numFmtId="201" fontId="60" fillId="0" borderId="22" xfId="0" applyNumberFormat="1" applyFont="1" applyFill="1" applyBorder="1" applyAlignment="1">
      <alignment horizontal="left" vertical="center" wrapText="1"/>
    </xf>
    <xf numFmtId="201" fontId="60" fillId="0" borderId="24" xfId="0" applyNumberFormat="1" applyFont="1" applyFill="1" applyBorder="1" applyAlignment="1">
      <alignment horizontal="left" vertical="center" wrapText="1"/>
    </xf>
    <xf numFmtId="198" fontId="60" fillId="0" borderId="3" xfId="0" applyNumberFormat="1" applyFont="1" applyFill="1" applyBorder="1" applyAlignment="1">
      <alignment horizontal="center" vertical="center" wrapText="1"/>
    </xf>
    <xf numFmtId="49" fontId="54" fillId="58" borderId="21" xfId="0" applyNumberFormat="1" applyFont="1" applyFill="1" applyBorder="1" applyAlignment="1" quotePrefix="1">
      <alignment horizontal="left" vertical="center" wrapText="1"/>
    </xf>
    <xf numFmtId="49" fontId="54" fillId="58" borderId="22" xfId="0" applyNumberFormat="1" applyFont="1" applyFill="1" applyBorder="1" applyAlignment="1" quotePrefix="1">
      <alignment horizontal="left" vertical="center" wrapText="1"/>
    </xf>
    <xf numFmtId="49" fontId="54" fillId="58" borderId="24" xfId="0" applyNumberFormat="1" applyFont="1" applyFill="1" applyBorder="1" applyAlignment="1" quotePrefix="1">
      <alignment horizontal="left" vertical="center" wrapText="1"/>
    </xf>
    <xf numFmtId="4" fontId="98" fillId="58" borderId="3" xfId="0" applyNumberFormat="1" applyFont="1" applyFill="1" applyBorder="1" applyAlignment="1">
      <alignment horizontal="center" vertical="center" wrapText="1"/>
    </xf>
  </cellXfs>
  <cellStyles count="400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Акцент1" xfId="29"/>
    <cellStyle name="20% - Акцент1 2" xfId="30"/>
    <cellStyle name="20% - Акцент1 3" xfId="31"/>
    <cellStyle name="20% - Акцент2" xfId="32"/>
    <cellStyle name="20% - Акцент2 2" xfId="33"/>
    <cellStyle name="20% - Акцент2 3" xfId="34"/>
    <cellStyle name="20% - Акцент3" xfId="35"/>
    <cellStyle name="20% - Акцент3 2" xfId="36"/>
    <cellStyle name="20% - Акцент3 3" xfId="37"/>
    <cellStyle name="20% - Акцент4" xfId="38"/>
    <cellStyle name="20% - Акцент4 2" xfId="39"/>
    <cellStyle name="20% - Акцент4 3" xfId="40"/>
    <cellStyle name="20% - Акцент5" xfId="41"/>
    <cellStyle name="20% - Акцент5 2" xfId="42"/>
    <cellStyle name="20% - Акцент5 3" xfId="43"/>
    <cellStyle name="20% - Акцент6" xfId="44"/>
    <cellStyle name="20% - Акцент6 2" xfId="45"/>
    <cellStyle name="20% - Акцент6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Акцент1" xfId="53"/>
    <cellStyle name="40% - Акцент1 2" xfId="54"/>
    <cellStyle name="40% - Акцент1 3" xfId="55"/>
    <cellStyle name="40% - Акцент2" xfId="56"/>
    <cellStyle name="40% - Акцент2 2" xfId="57"/>
    <cellStyle name="40% - Акцент2 3" xfId="58"/>
    <cellStyle name="40% - Акцент3" xfId="59"/>
    <cellStyle name="40% - Акцент3 2" xfId="60"/>
    <cellStyle name="40% - Акцент3 3" xfId="61"/>
    <cellStyle name="40% - Акцент4" xfId="62"/>
    <cellStyle name="40% - Акцент4 2" xfId="63"/>
    <cellStyle name="40% - Акцент4 3" xfId="64"/>
    <cellStyle name="40% - Акцент5" xfId="65"/>
    <cellStyle name="40% - Акцент5 2" xfId="66"/>
    <cellStyle name="40% - Акцент5 3" xfId="67"/>
    <cellStyle name="40% - Акцент6" xfId="68"/>
    <cellStyle name="40% - Акцент6 2" xfId="69"/>
    <cellStyle name="40% - Акцент6 3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- Акцент1" xfId="77"/>
    <cellStyle name="60% - Акцент1 2" xfId="78"/>
    <cellStyle name="60% - Акцент1 3" xfId="79"/>
    <cellStyle name="60% - Акцент2" xfId="80"/>
    <cellStyle name="60% - Акцент2 2" xfId="81"/>
    <cellStyle name="60% - Акцент2 3" xfId="82"/>
    <cellStyle name="60% - Акцент3" xfId="83"/>
    <cellStyle name="60% - Акцент3 2" xfId="84"/>
    <cellStyle name="60% - Акцент3 3" xfId="85"/>
    <cellStyle name="60% - Акцент4" xfId="86"/>
    <cellStyle name="60% - Акцент4 2" xfId="87"/>
    <cellStyle name="60% - Акцент4 3" xfId="88"/>
    <cellStyle name="60% - Акцент5" xfId="89"/>
    <cellStyle name="60% - Акцент5 2" xfId="90"/>
    <cellStyle name="60% - Акцент5 3" xfId="91"/>
    <cellStyle name="60% - Акцент6" xfId="92"/>
    <cellStyle name="60% - Акцент6 2" xfId="93"/>
    <cellStyle name="60% - Акцент6 3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Bad" xfId="101"/>
    <cellStyle name="Calculation" xfId="102"/>
    <cellStyle name="Check Cell" xfId="103"/>
    <cellStyle name="Column-Header" xfId="104"/>
    <cellStyle name="Column-Header 2" xfId="105"/>
    <cellStyle name="Column-Header 3" xfId="106"/>
    <cellStyle name="Column-Header 4" xfId="107"/>
    <cellStyle name="Column-Header 5" xfId="108"/>
    <cellStyle name="Column-Header 6" xfId="109"/>
    <cellStyle name="Column-Header 7" xfId="110"/>
    <cellStyle name="Column-Header 7 2" xfId="111"/>
    <cellStyle name="Column-Header 8" xfId="112"/>
    <cellStyle name="Column-Header 8 2" xfId="113"/>
    <cellStyle name="Column-Header 9" xfId="114"/>
    <cellStyle name="Column-Header 9 2" xfId="115"/>
    <cellStyle name="Column-Header_Zvit rux-koshtiv 2010 Департамент " xfId="116"/>
    <cellStyle name="Comma_2005_03_15-Финансовый_БГ" xfId="117"/>
    <cellStyle name="Define-Column" xfId="118"/>
    <cellStyle name="Define-Column 10" xfId="119"/>
    <cellStyle name="Define-Column 2" xfId="120"/>
    <cellStyle name="Define-Column 3" xfId="121"/>
    <cellStyle name="Define-Column 4" xfId="122"/>
    <cellStyle name="Define-Column 5" xfId="123"/>
    <cellStyle name="Define-Column 6" xfId="124"/>
    <cellStyle name="Define-Column 7" xfId="125"/>
    <cellStyle name="Define-Column 7 2" xfId="126"/>
    <cellStyle name="Define-Column 7 3" xfId="127"/>
    <cellStyle name="Define-Column 8" xfId="128"/>
    <cellStyle name="Define-Column 8 2" xfId="129"/>
    <cellStyle name="Define-Column 8 3" xfId="130"/>
    <cellStyle name="Define-Column 9" xfId="131"/>
    <cellStyle name="Define-Column 9 2" xfId="132"/>
    <cellStyle name="Define-Column 9 3" xfId="133"/>
    <cellStyle name="Define-Column_Zvit rux-koshtiv 2010 Департамент " xfId="134"/>
    <cellStyle name="Explanatory Text" xfId="135"/>
    <cellStyle name="FS10" xfId="136"/>
    <cellStyle name="Good" xfId="137"/>
    <cellStyle name="Heading 1" xfId="138"/>
    <cellStyle name="Heading 2" xfId="139"/>
    <cellStyle name="Heading 3" xfId="140"/>
    <cellStyle name="Heading 4" xfId="141"/>
    <cellStyle name="Hyperlink 2" xfId="142"/>
    <cellStyle name="Input" xfId="143"/>
    <cellStyle name="Level0" xfId="144"/>
    <cellStyle name="Level0 10" xfId="145"/>
    <cellStyle name="Level0 2" xfId="146"/>
    <cellStyle name="Level0 2 2" xfId="147"/>
    <cellStyle name="Level0 3" xfId="148"/>
    <cellStyle name="Level0 3 2" xfId="149"/>
    <cellStyle name="Level0 4" xfId="150"/>
    <cellStyle name="Level0 4 2" xfId="151"/>
    <cellStyle name="Level0 5" xfId="152"/>
    <cellStyle name="Level0 6" xfId="153"/>
    <cellStyle name="Level0 7" xfId="154"/>
    <cellStyle name="Level0 7 2" xfId="155"/>
    <cellStyle name="Level0 7 3" xfId="156"/>
    <cellStyle name="Level0 8" xfId="157"/>
    <cellStyle name="Level0 8 2" xfId="158"/>
    <cellStyle name="Level0 8 3" xfId="159"/>
    <cellStyle name="Level0 9" xfId="160"/>
    <cellStyle name="Level0 9 2" xfId="161"/>
    <cellStyle name="Level0 9 3" xfId="162"/>
    <cellStyle name="Level0_Zvit rux-koshtiv 2010 Департамент " xfId="163"/>
    <cellStyle name="Level1" xfId="164"/>
    <cellStyle name="Level1 2" xfId="165"/>
    <cellStyle name="Level1-Numbers" xfId="166"/>
    <cellStyle name="Level1-Numbers 2" xfId="167"/>
    <cellStyle name="Level1-Numbers-Hide" xfId="168"/>
    <cellStyle name="Level2" xfId="169"/>
    <cellStyle name="Level2 2" xfId="170"/>
    <cellStyle name="Level2-Hide" xfId="171"/>
    <cellStyle name="Level2-Hide 2" xfId="172"/>
    <cellStyle name="Level2-Numbers" xfId="173"/>
    <cellStyle name="Level2-Numbers 2" xfId="174"/>
    <cellStyle name="Level2-Numbers-Hide" xfId="175"/>
    <cellStyle name="Level3" xfId="176"/>
    <cellStyle name="Level3 2" xfId="177"/>
    <cellStyle name="Level3 3" xfId="178"/>
    <cellStyle name="Level3_План департамент_2010_1207" xfId="179"/>
    <cellStyle name="Level3-Hide" xfId="180"/>
    <cellStyle name="Level3-Hide 2" xfId="181"/>
    <cellStyle name="Level3-Numbers" xfId="182"/>
    <cellStyle name="Level3-Numbers 2" xfId="183"/>
    <cellStyle name="Level3-Numbers 3" xfId="184"/>
    <cellStyle name="Level3-Numbers_План департамент_2010_1207" xfId="185"/>
    <cellStyle name="Level3-Numbers-Hide" xfId="186"/>
    <cellStyle name="Level4" xfId="187"/>
    <cellStyle name="Level4 2" xfId="188"/>
    <cellStyle name="Level4-Hide" xfId="189"/>
    <cellStyle name="Level4-Hide 2" xfId="190"/>
    <cellStyle name="Level4-Numbers" xfId="191"/>
    <cellStyle name="Level4-Numbers 2" xfId="192"/>
    <cellStyle name="Level4-Numbers-Hide" xfId="193"/>
    <cellStyle name="Level5" xfId="194"/>
    <cellStyle name="Level5 2" xfId="195"/>
    <cellStyle name="Level5-Hide" xfId="196"/>
    <cellStyle name="Level5-Hide 2" xfId="197"/>
    <cellStyle name="Level5-Numbers" xfId="198"/>
    <cellStyle name="Level5-Numbers 2" xfId="199"/>
    <cellStyle name="Level5-Numbers-Hide" xfId="200"/>
    <cellStyle name="Level6" xfId="201"/>
    <cellStyle name="Level6 2" xfId="202"/>
    <cellStyle name="Level6-Hide" xfId="203"/>
    <cellStyle name="Level6-Hide 2" xfId="204"/>
    <cellStyle name="Level6-Numbers" xfId="205"/>
    <cellStyle name="Level6-Numbers 2" xfId="206"/>
    <cellStyle name="Level7" xfId="207"/>
    <cellStyle name="Level7-Hide" xfId="208"/>
    <cellStyle name="Level7-Numbers" xfId="209"/>
    <cellStyle name="Linked Cell" xfId="210"/>
    <cellStyle name="Neutral" xfId="211"/>
    <cellStyle name="Normal 2" xfId="212"/>
    <cellStyle name="Normal_2005_03_15-Финансовый_БГ" xfId="213"/>
    <cellStyle name="Note" xfId="214"/>
    <cellStyle name="Number-Cells" xfId="215"/>
    <cellStyle name="Number-Cells-Column2" xfId="216"/>
    <cellStyle name="Number-Cells-Column5" xfId="217"/>
    <cellStyle name="Output" xfId="218"/>
    <cellStyle name="Row-Header" xfId="219"/>
    <cellStyle name="Row-Header 2" xfId="220"/>
    <cellStyle name="Title" xfId="221"/>
    <cellStyle name="Total" xfId="222"/>
    <cellStyle name="Warning Text" xfId="223"/>
    <cellStyle name="Акцент1" xfId="224"/>
    <cellStyle name="Акцент1 2" xfId="225"/>
    <cellStyle name="Акцент1 3" xfId="226"/>
    <cellStyle name="Акцент2" xfId="227"/>
    <cellStyle name="Акцент2 2" xfId="228"/>
    <cellStyle name="Акцент2 3" xfId="229"/>
    <cellStyle name="Акцент3" xfId="230"/>
    <cellStyle name="Акцент3 2" xfId="231"/>
    <cellStyle name="Акцент3 3" xfId="232"/>
    <cellStyle name="Акцент4" xfId="233"/>
    <cellStyle name="Акцент4 2" xfId="234"/>
    <cellStyle name="Акцент4 3" xfId="235"/>
    <cellStyle name="Акцент5" xfId="236"/>
    <cellStyle name="Акцент5 2" xfId="237"/>
    <cellStyle name="Акцент5 3" xfId="238"/>
    <cellStyle name="Акцент6" xfId="239"/>
    <cellStyle name="Акцент6 2" xfId="240"/>
    <cellStyle name="Акцент6 3" xfId="241"/>
    <cellStyle name="Ввод " xfId="242"/>
    <cellStyle name="Ввод  2" xfId="243"/>
    <cellStyle name="Ввод  3" xfId="244"/>
    <cellStyle name="Вывод" xfId="245"/>
    <cellStyle name="Вывод 2" xfId="246"/>
    <cellStyle name="Вывод 3" xfId="247"/>
    <cellStyle name="Вычисление" xfId="248"/>
    <cellStyle name="Вычисление 2" xfId="249"/>
    <cellStyle name="Вычисление 3" xfId="250"/>
    <cellStyle name="Hyperlink" xfId="251"/>
    <cellStyle name="Currency" xfId="252"/>
    <cellStyle name="Currency [0]" xfId="253"/>
    <cellStyle name="Денежный 2" xfId="254"/>
    <cellStyle name="Заголовок 1" xfId="255"/>
    <cellStyle name="Заголовок 1 2" xfId="256"/>
    <cellStyle name="Заголовок 1 3" xfId="257"/>
    <cellStyle name="Заголовок 2" xfId="258"/>
    <cellStyle name="Заголовок 2 2" xfId="259"/>
    <cellStyle name="Заголовок 2 3" xfId="260"/>
    <cellStyle name="Заголовок 3" xfId="261"/>
    <cellStyle name="Заголовок 3 2" xfId="262"/>
    <cellStyle name="Заголовок 3 3" xfId="263"/>
    <cellStyle name="Заголовок 4" xfId="264"/>
    <cellStyle name="Заголовок 4 2" xfId="265"/>
    <cellStyle name="Заголовок 4 3" xfId="266"/>
    <cellStyle name="Итог" xfId="267"/>
    <cellStyle name="Итог 2" xfId="268"/>
    <cellStyle name="Итог 3" xfId="269"/>
    <cellStyle name="Контрольная ячейка" xfId="270"/>
    <cellStyle name="Контрольная ячейка 2" xfId="271"/>
    <cellStyle name="Контрольная ячейка 3" xfId="272"/>
    <cellStyle name="Название" xfId="273"/>
    <cellStyle name="Название 2" xfId="274"/>
    <cellStyle name="Название 3" xfId="275"/>
    <cellStyle name="Нейтральный" xfId="276"/>
    <cellStyle name="Нейтральный 2" xfId="277"/>
    <cellStyle name="Нейтральный 3" xfId="278"/>
    <cellStyle name="Обычный 10" xfId="279"/>
    <cellStyle name="Обычный 11" xfId="280"/>
    <cellStyle name="Обычный 12" xfId="281"/>
    <cellStyle name="Обычный 13" xfId="282"/>
    <cellStyle name="Обычный 14" xfId="283"/>
    <cellStyle name="Обычный 15" xfId="284"/>
    <cellStyle name="Обычный 16" xfId="285"/>
    <cellStyle name="Обычный 17" xfId="286"/>
    <cellStyle name="Обычный 18" xfId="287"/>
    <cellStyle name="Обычный 2" xfId="288"/>
    <cellStyle name="Обычный 2 10" xfId="289"/>
    <cellStyle name="Обычный 2 11" xfId="290"/>
    <cellStyle name="Обычный 2 12" xfId="291"/>
    <cellStyle name="Обычный 2 13" xfId="292"/>
    <cellStyle name="Обычный 2 14" xfId="293"/>
    <cellStyle name="Обычный 2 15" xfId="294"/>
    <cellStyle name="Обычный 2 16" xfId="295"/>
    <cellStyle name="Обычный 2 2" xfId="296"/>
    <cellStyle name="Обычный 2 2 2" xfId="297"/>
    <cellStyle name="Обычный 2 2 3" xfId="298"/>
    <cellStyle name="Обычный 2 2_Расшифровка прочих" xfId="299"/>
    <cellStyle name="Обычный 2 3" xfId="300"/>
    <cellStyle name="Обычный 2 4" xfId="301"/>
    <cellStyle name="Обычный 2 5" xfId="302"/>
    <cellStyle name="Обычный 2 6" xfId="303"/>
    <cellStyle name="Обычный 2 7" xfId="304"/>
    <cellStyle name="Обычный 2 8" xfId="305"/>
    <cellStyle name="Обычный 2 9" xfId="306"/>
    <cellStyle name="Обычный 2_2604-2010" xfId="307"/>
    <cellStyle name="Обычный 3" xfId="308"/>
    <cellStyle name="Обычный 3 10" xfId="309"/>
    <cellStyle name="Обычный 3 11" xfId="310"/>
    <cellStyle name="Обычный 3 12" xfId="311"/>
    <cellStyle name="Обычный 3 13" xfId="312"/>
    <cellStyle name="Обычный 3 14" xfId="313"/>
    <cellStyle name="Обычный 3 2" xfId="314"/>
    <cellStyle name="Обычный 3 3" xfId="315"/>
    <cellStyle name="Обычный 3 4" xfId="316"/>
    <cellStyle name="Обычный 3 5" xfId="317"/>
    <cellStyle name="Обычный 3 6" xfId="318"/>
    <cellStyle name="Обычный 3 7" xfId="319"/>
    <cellStyle name="Обычный 3 8" xfId="320"/>
    <cellStyle name="Обычный 3 9" xfId="321"/>
    <cellStyle name="Обычный 3_Дефицит_7 млрд_0608_бс" xfId="322"/>
    <cellStyle name="Обычный 4" xfId="323"/>
    <cellStyle name="Обычный 5" xfId="324"/>
    <cellStyle name="Обычный 5 2" xfId="325"/>
    <cellStyle name="Обычный 6" xfId="326"/>
    <cellStyle name="Обычный 6 2" xfId="327"/>
    <cellStyle name="Обычный 6 3" xfId="328"/>
    <cellStyle name="Обычный 6 4" xfId="329"/>
    <cellStyle name="Обычный 6_Дефицит_7 млрд_0608_бс" xfId="330"/>
    <cellStyle name="Обычный 7" xfId="331"/>
    <cellStyle name="Обычный 7 2" xfId="332"/>
    <cellStyle name="Обычный 8" xfId="333"/>
    <cellStyle name="Обычный 9" xfId="334"/>
    <cellStyle name="Обычный 9 2" xfId="335"/>
    <cellStyle name="Followed Hyperlink" xfId="336"/>
    <cellStyle name="Плохой" xfId="337"/>
    <cellStyle name="Плохой 2" xfId="338"/>
    <cellStyle name="Плохой 3" xfId="339"/>
    <cellStyle name="Пояснение" xfId="340"/>
    <cellStyle name="Пояснение 2" xfId="341"/>
    <cellStyle name="Пояснение 3" xfId="342"/>
    <cellStyle name="Примечание" xfId="343"/>
    <cellStyle name="Примечание 2" xfId="344"/>
    <cellStyle name="Примечание 3" xfId="345"/>
    <cellStyle name="Percent" xfId="346"/>
    <cellStyle name="Процентный 2" xfId="347"/>
    <cellStyle name="Процентный 2 10" xfId="348"/>
    <cellStyle name="Процентный 2 11" xfId="349"/>
    <cellStyle name="Процентный 2 12" xfId="350"/>
    <cellStyle name="Процентный 2 13" xfId="351"/>
    <cellStyle name="Процентный 2 14" xfId="352"/>
    <cellStyle name="Процентный 2 15" xfId="353"/>
    <cellStyle name="Процентный 2 16" xfId="354"/>
    <cellStyle name="Процентный 2 2" xfId="355"/>
    <cellStyle name="Процентный 2 3" xfId="356"/>
    <cellStyle name="Процентный 2 4" xfId="357"/>
    <cellStyle name="Процентный 2 5" xfId="358"/>
    <cellStyle name="Процентный 2 6" xfId="359"/>
    <cellStyle name="Процентный 2 7" xfId="360"/>
    <cellStyle name="Процентный 2 8" xfId="361"/>
    <cellStyle name="Процентный 2 9" xfId="362"/>
    <cellStyle name="Процентный 3" xfId="363"/>
    <cellStyle name="Процентный 4" xfId="364"/>
    <cellStyle name="Процентный 4 2" xfId="365"/>
    <cellStyle name="Связанная ячейка" xfId="366"/>
    <cellStyle name="Связанная ячейка 2" xfId="367"/>
    <cellStyle name="Связанная ячейка 3" xfId="368"/>
    <cellStyle name="Стиль 1" xfId="369"/>
    <cellStyle name="Стиль 1 2" xfId="370"/>
    <cellStyle name="Стиль 1 3" xfId="371"/>
    <cellStyle name="Стиль 1 4" xfId="372"/>
    <cellStyle name="Стиль 1 5" xfId="373"/>
    <cellStyle name="Стиль 1 6" xfId="374"/>
    <cellStyle name="Стиль 1 7" xfId="375"/>
    <cellStyle name="Текст предупреждения" xfId="376"/>
    <cellStyle name="Текст предупреждения 2" xfId="377"/>
    <cellStyle name="Текст предупреждения 3" xfId="378"/>
    <cellStyle name="Тысячи [0]_1.62" xfId="379"/>
    <cellStyle name="Тысячи_1.62" xfId="380"/>
    <cellStyle name="Comma" xfId="381"/>
    <cellStyle name="Comma [0]" xfId="382"/>
    <cellStyle name="Финансовый 2" xfId="383"/>
    <cellStyle name="Финансовый 2 10" xfId="384"/>
    <cellStyle name="Финансовый 2 11" xfId="385"/>
    <cellStyle name="Финансовый 2 12" xfId="386"/>
    <cellStyle name="Финансовый 2 13" xfId="387"/>
    <cellStyle name="Финансовый 2 14" xfId="388"/>
    <cellStyle name="Финансовый 2 15" xfId="389"/>
    <cellStyle name="Финансовый 2 16" xfId="390"/>
    <cellStyle name="Финансовый 2 17" xfId="391"/>
    <cellStyle name="Финансовый 2 2" xfId="392"/>
    <cellStyle name="Финансовый 2 3" xfId="393"/>
    <cellStyle name="Финансовый 2 4" xfId="394"/>
    <cellStyle name="Финансовый 2 5" xfId="395"/>
    <cellStyle name="Финансовый 2 6" xfId="396"/>
    <cellStyle name="Финансовый 2 7" xfId="397"/>
    <cellStyle name="Финансовый 2 8" xfId="398"/>
    <cellStyle name="Финансовый 2 9" xfId="399"/>
    <cellStyle name="Финансовый 3" xfId="400"/>
    <cellStyle name="Финансовый 3 2" xfId="401"/>
    <cellStyle name="Финансовый 4" xfId="402"/>
    <cellStyle name="Финансовый 4 2" xfId="403"/>
    <cellStyle name="Финансовый 4 3" xfId="404"/>
    <cellStyle name="Финансовый 5" xfId="405"/>
    <cellStyle name="Финансовый 6" xfId="406"/>
    <cellStyle name="Финансовый 7" xfId="407"/>
    <cellStyle name="Хороший" xfId="408"/>
    <cellStyle name="Хороший 2" xfId="409"/>
    <cellStyle name="Хороший 3" xfId="410"/>
    <cellStyle name="числовой" xfId="411"/>
    <cellStyle name="Ю" xfId="412"/>
    <cellStyle name="Ю-FreeSet_10" xfId="4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25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2463.542</v>
          </cell>
          <cell r="D6">
            <v>5004.675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5585.955</v>
          </cell>
          <cell r="D7">
            <v>5130.448</v>
          </cell>
          <cell r="E7">
            <v>5614.534</v>
          </cell>
          <cell r="F7">
            <v>7821.4</v>
          </cell>
          <cell r="G7">
            <v>4676.6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4547.163</v>
          </cell>
          <cell r="E8">
            <v>4267.841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</v>
          </cell>
          <cell r="D9">
            <v>20991.352</v>
          </cell>
          <cell r="E9">
            <v>16903.655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</v>
          </cell>
          <cell r="D10">
            <v>19530.755</v>
          </cell>
          <cell r="E10">
            <v>19355.436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</v>
          </cell>
          <cell r="D11">
            <v>6561.001</v>
          </cell>
          <cell r="E11">
            <v>5316.215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1513.965</v>
          </cell>
          <cell r="D12">
            <v>1806.577</v>
          </cell>
          <cell r="E12">
            <v>4712.244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3867.207</v>
          </cell>
          <cell r="D13">
            <v>7903.709</v>
          </cell>
          <cell r="E13">
            <v>7399.416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5867.231</v>
          </cell>
          <cell r="E14">
            <v>6297.893</v>
          </cell>
          <cell r="F14">
            <v>9563.7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16146.353</v>
          </cell>
          <cell r="E15">
            <v>13833.256</v>
          </cell>
          <cell r="F15">
            <v>18290.4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1582.552</v>
          </cell>
          <cell r="D19">
            <v>4228.623</v>
          </cell>
          <cell r="E19">
            <v>4112.819</v>
          </cell>
          <cell r="F19">
            <v>5079.6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</v>
          </cell>
          <cell r="D20">
            <v>8569.597</v>
          </cell>
          <cell r="E20">
            <v>7127.825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5666.114</v>
          </cell>
          <cell r="D21">
            <v>6422.432</v>
          </cell>
          <cell r="E21">
            <v>7489.754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</v>
          </cell>
          <cell r="D23">
            <v>3622.993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</v>
          </cell>
          <cell r="D24">
            <v>4896.856</v>
          </cell>
          <cell r="E24">
            <v>5147.265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</v>
          </cell>
          <cell r="D25">
            <v>11698.075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2200.968</v>
          </cell>
          <cell r="D26">
            <v>3252.539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</v>
          </cell>
          <cell r="D28">
            <v>6217.337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2010.783</v>
          </cell>
          <cell r="E29">
            <v>1999.803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4501.034</v>
          </cell>
          <cell r="D30">
            <v>5828.546</v>
          </cell>
          <cell r="E30">
            <v>5312.768</v>
          </cell>
          <cell r="F30">
            <v>8541</v>
          </cell>
          <cell r="G30">
            <v>4831.6</v>
          </cell>
        </row>
        <row r="31">
          <cell r="A31">
            <v>26000000000</v>
          </cell>
          <cell r="B31" t="str">
            <v>м.Київ</v>
          </cell>
          <cell r="C31">
            <v>4478.429</v>
          </cell>
          <cell r="D31">
            <v>7686.248</v>
          </cell>
          <cell r="E31">
            <v>8581.608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</v>
          </cell>
          <cell r="D32">
            <v>1870.887</v>
          </cell>
          <cell r="E32">
            <v>1073.652</v>
          </cell>
          <cell r="F32">
            <v>1527.613</v>
          </cell>
          <cell r="G32">
            <v>1254.8</v>
          </cell>
        </row>
        <row r="33">
          <cell r="B33" t="str">
            <v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6">
          <cell r="E6" t="str">
            <v>31 декабря 2005 года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106"/>
  <sheetViews>
    <sheetView tabSelected="1" view="pageBreakPreview" zoomScaleNormal="75" zoomScaleSheetLayoutView="100" zoomScalePageLayoutView="0" workbookViewId="0" topLeftCell="A1">
      <selection activeCell="E105" sqref="E105"/>
    </sheetView>
  </sheetViews>
  <sheetFormatPr defaultColWidth="9.125" defaultRowHeight="12.75"/>
  <cols>
    <col min="1" max="1" width="93.125" style="1" customWidth="1"/>
    <col min="2" max="2" width="14.875" style="2" customWidth="1"/>
    <col min="3" max="3" width="23.50390625" style="2" customWidth="1"/>
    <col min="4" max="4" width="20.625" style="2" customWidth="1"/>
    <col min="5" max="6" width="19.125" style="1" customWidth="1"/>
    <col min="7" max="7" width="19.00390625" style="1" customWidth="1"/>
    <col min="8" max="8" width="15.50390625" style="78" hidden="1" customWidth="1"/>
    <col min="9" max="9" width="11.50390625" style="1" hidden="1" customWidth="1"/>
    <col min="10" max="10" width="10.50390625" style="1" hidden="1" customWidth="1"/>
    <col min="11" max="11" width="16.50390625" style="1" hidden="1" customWidth="1"/>
    <col min="12" max="29" width="0" style="1" hidden="1" customWidth="1"/>
    <col min="30" max="16384" width="9.125" style="1" customWidth="1"/>
  </cols>
  <sheetData>
    <row r="1" ht="18.75">
      <c r="E1" s="1" t="s">
        <v>175</v>
      </c>
    </row>
    <row r="2" spans="4:5" ht="18.75">
      <c r="D2" s="1"/>
      <c r="E2" s="1" t="s">
        <v>176</v>
      </c>
    </row>
    <row r="3" ht="18.75">
      <c r="D3" s="1"/>
    </row>
    <row r="4" ht="18.75"/>
    <row r="5" spans="2:7" ht="18.75" customHeight="1">
      <c r="B5" s="141"/>
      <c r="C5" s="141"/>
      <c r="D5" s="141"/>
      <c r="F5" s="135" t="s">
        <v>0</v>
      </c>
      <c r="G5" s="135"/>
    </row>
    <row r="6" spans="1:7" ht="63" customHeight="1">
      <c r="A6" s="5" t="s">
        <v>1</v>
      </c>
      <c r="B6" s="139" t="s">
        <v>161</v>
      </c>
      <c r="C6" s="139"/>
      <c r="D6" s="139"/>
      <c r="E6" s="139"/>
      <c r="F6" s="6" t="s">
        <v>2</v>
      </c>
      <c r="G6" s="4">
        <v>38466531</v>
      </c>
    </row>
    <row r="7" spans="1:7" ht="18.75" customHeight="1">
      <c r="A7" s="5" t="s">
        <v>3</v>
      </c>
      <c r="B7" s="139" t="s">
        <v>162</v>
      </c>
      <c r="C7" s="139"/>
      <c r="D7" s="139"/>
      <c r="E7" s="7"/>
      <c r="F7" s="6" t="s">
        <v>4</v>
      </c>
      <c r="G7" s="4">
        <v>150</v>
      </c>
    </row>
    <row r="8" spans="1:7" ht="18.75" customHeight="1">
      <c r="A8" s="5" t="s">
        <v>5</v>
      </c>
      <c r="B8" s="139"/>
      <c r="C8" s="139"/>
      <c r="D8" s="139"/>
      <c r="E8" s="7"/>
      <c r="F8" s="6" t="s">
        <v>6</v>
      </c>
      <c r="G8" s="4">
        <v>2124800000</v>
      </c>
    </row>
    <row r="9" spans="1:7" ht="18.75" customHeight="1">
      <c r="A9" s="5" t="s">
        <v>7</v>
      </c>
      <c r="B9" s="139"/>
      <c r="C9" s="139"/>
      <c r="D9" s="139"/>
      <c r="E9" s="8"/>
      <c r="F9" s="6" t="s">
        <v>8</v>
      </c>
      <c r="G9" s="4"/>
    </row>
    <row r="10" spans="1:7" ht="18.75" customHeight="1">
      <c r="A10" s="5" t="s">
        <v>9</v>
      </c>
      <c r="B10" s="139" t="s">
        <v>163</v>
      </c>
      <c r="C10" s="139"/>
      <c r="D10" s="139"/>
      <c r="E10" s="8"/>
      <c r="F10" s="6" t="s">
        <v>10</v>
      </c>
      <c r="G10" s="4"/>
    </row>
    <row r="11" spans="1:7" ht="18.75" customHeight="1">
      <c r="A11" s="5" t="s">
        <v>11</v>
      </c>
      <c r="B11" s="139" t="s">
        <v>164</v>
      </c>
      <c r="C11" s="139"/>
      <c r="D11" s="139"/>
      <c r="E11" s="8"/>
      <c r="F11" s="9" t="s">
        <v>12</v>
      </c>
      <c r="G11" s="4" t="s">
        <v>165</v>
      </c>
    </row>
    <row r="12" spans="1:7" ht="18.75" customHeight="1">
      <c r="A12" s="5" t="s">
        <v>13</v>
      </c>
      <c r="B12" s="139"/>
      <c r="C12" s="139"/>
      <c r="D12" s="139"/>
      <c r="E12" s="140" t="s">
        <v>14</v>
      </c>
      <c r="F12" s="140"/>
      <c r="G12" s="10"/>
    </row>
    <row r="13" spans="1:7" ht="18.75" customHeight="1">
      <c r="A13" s="5" t="s">
        <v>15</v>
      </c>
      <c r="B13" s="139"/>
      <c r="C13" s="139"/>
      <c r="D13" s="139"/>
      <c r="E13" s="140" t="s">
        <v>16</v>
      </c>
      <c r="F13" s="140"/>
      <c r="G13" s="11"/>
    </row>
    <row r="14" spans="1:7" ht="18.75" customHeight="1">
      <c r="A14" s="5" t="s">
        <v>17</v>
      </c>
      <c r="B14" s="137"/>
      <c r="C14" s="137"/>
      <c r="D14" s="137"/>
      <c r="E14" s="8"/>
      <c r="F14" s="8"/>
      <c r="G14" s="12"/>
    </row>
    <row r="15" spans="1:7" ht="18.75" customHeight="1">
      <c r="A15" s="5" t="s">
        <v>18</v>
      </c>
      <c r="B15" s="137" t="s">
        <v>166</v>
      </c>
      <c r="C15" s="137"/>
      <c r="D15" s="137"/>
      <c r="E15" s="137"/>
      <c r="F15" s="7"/>
      <c r="G15" s="13"/>
    </row>
    <row r="16" spans="1:7" ht="18.75" customHeight="1">
      <c r="A16" s="5" t="s">
        <v>19</v>
      </c>
      <c r="B16" s="137" t="s">
        <v>167</v>
      </c>
      <c r="C16" s="137"/>
      <c r="D16" s="137"/>
      <c r="E16" s="8"/>
      <c r="F16" s="8"/>
      <c r="G16" s="12"/>
    </row>
    <row r="17" spans="1:7" ht="18.75" customHeight="1">
      <c r="A17" s="5" t="s">
        <v>20</v>
      </c>
      <c r="B17" s="137" t="s">
        <v>168</v>
      </c>
      <c r="C17" s="137"/>
      <c r="D17" s="137"/>
      <c r="E17" s="7"/>
      <c r="F17" s="7"/>
      <c r="G17" s="13"/>
    </row>
    <row r="18" spans="1:4" ht="18.75">
      <c r="A18" s="3"/>
      <c r="B18" s="14"/>
      <c r="C18" s="14"/>
      <c r="D18" s="14"/>
    </row>
    <row r="19" spans="1:7" ht="18.75">
      <c r="A19" s="138" t="s">
        <v>21</v>
      </c>
      <c r="B19" s="138"/>
      <c r="C19" s="138"/>
      <c r="D19" s="138"/>
      <c r="E19" s="138"/>
      <c r="F19" s="138"/>
      <c r="G19" s="138"/>
    </row>
    <row r="20" spans="1:7" ht="18.75">
      <c r="A20" s="138" t="s">
        <v>22</v>
      </c>
      <c r="B20" s="138"/>
      <c r="C20" s="138"/>
      <c r="D20" s="138"/>
      <c r="E20" s="138"/>
      <c r="F20" s="138"/>
      <c r="G20" s="138"/>
    </row>
    <row r="21" spans="1:7" ht="18.75" customHeight="1">
      <c r="A21" s="133" t="s">
        <v>243</v>
      </c>
      <c r="B21" s="133"/>
      <c r="C21" s="133"/>
      <c r="D21" s="133"/>
      <c r="E21" s="133"/>
      <c r="F21" s="133"/>
      <c r="G21" s="133"/>
    </row>
    <row r="22" spans="1:7" ht="18.75" customHeight="1">
      <c r="A22" s="134" t="s">
        <v>23</v>
      </c>
      <c r="B22" s="134"/>
      <c r="C22" s="134"/>
      <c r="D22" s="134"/>
      <c r="E22" s="134"/>
      <c r="F22" s="134"/>
      <c r="G22" s="134"/>
    </row>
    <row r="23" spans="1:7" ht="18.75">
      <c r="A23" s="15"/>
      <c r="B23" s="14"/>
      <c r="C23" s="15"/>
      <c r="D23" s="15"/>
      <c r="E23" s="15"/>
      <c r="F23" s="15"/>
      <c r="G23" s="15" t="s">
        <v>24</v>
      </c>
    </row>
    <row r="24" spans="1:7" ht="36" customHeight="1">
      <c r="A24" s="135" t="s">
        <v>25</v>
      </c>
      <c r="B24" s="136" t="s">
        <v>26</v>
      </c>
      <c r="C24" s="136" t="s">
        <v>27</v>
      </c>
      <c r="D24" s="136"/>
      <c r="E24" s="136" t="s">
        <v>244</v>
      </c>
      <c r="F24" s="136"/>
      <c r="G24" s="136"/>
    </row>
    <row r="25" spans="1:7" ht="61.5" customHeight="1">
      <c r="A25" s="135"/>
      <c r="B25" s="136"/>
      <c r="C25" s="100" t="s">
        <v>240</v>
      </c>
      <c r="D25" s="100" t="s">
        <v>239</v>
      </c>
      <c r="E25" s="119" t="s">
        <v>28</v>
      </c>
      <c r="F25" s="16" t="s">
        <v>29</v>
      </c>
      <c r="G25" s="16" t="s">
        <v>30</v>
      </c>
    </row>
    <row r="26" spans="1:7" ht="18" customHeight="1">
      <c r="A26" s="4">
        <v>1</v>
      </c>
      <c r="B26" s="10">
        <v>2</v>
      </c>
      <c r="C26" s="120">
        <v>3</v>
      </c>
      <c r="D26" s="120">
        <v>4</v>
      </c>
      <c r="E26" s="120">
        <v>6</v>
      </c>
      <c r="F26" s="10">
        <v>8</v>
      </c>
      <c r="G26" s="10">
        <v>9</v>
      </c>
    </row>
    <row r="27" spans="1:7" ht="18" customHeight="1">
      <c r="A27" s="128" t="s">
        <v>31</v>
      </c>
      <c r="B27" s="128"/>
      <c r="C27" s="128"/>
      <c r="D27" s="128"/>
      <c r="E27" s="128"/>
      <c r="F27" s="128"/>
      <c r="G27" s="128"/>
    </row>
    <row r="28" spans="1:8" s="18" customFormat="1" ht="19.5" customHeight="1">
      <c r="A28" s="129" t="s">
        <v>32</v>
      </c>
      <c r="B28" s="129"/>
      <c r="C28" s="129"/>
      <c r="D28" s="129"/>
      <c r="E28" s="129"/>
      <c r="F28" s="129"/>
      <c r="G28" s="129"/>
      <c r="H28" s="79"/>
    </row>
    <row r="29" spans="1:11" s="18" customFormat="1" ht="18.75">
      <c r="A29" s="110" t="s">
        <v>33</v>
      </c>
      <c r="B29" s="95">
        <v>100</v>
      </c>
      <c r="C29" s="75">
        <v>26671.4</v>
      </c>
      <c r="D29" s="75">
        <f>29024.5+1</f>
        <v>29025.5</v>
      </c>
      <c r="E29" s="117">
        <v>31100</v>
      </c>
      <c r="F29" s="75">
        <v>29025.5</v>
      </c>
      <c r="G29" s="75">
        <f>(F29/E29)*100</f>
        <v>93.32958199356914</v>
      </c>
      <c r="I29" s="81"/>
      <c r="K29" s="79">
        <v>7775417.19</v>
      </c>
    </row>
    <row r="30" spans="1:11" s="18" customFormat="1" ht="37.5">
      <c r="A30" s="110" t="s">
        <v>34</v>
      </c>
      <c r="B30" s="95">
        <v>110</v>
      </c>
      <c r="C30" s="75">
        <v>1544.4</v>
      </c>
      <c r="D30" s="75">
        <v>1413</v>
      </c>
      <c r="E30" s="117">
        <v>2054</v>
      </c>
      <c r="F30" s="75">
        <v>1413</v>
      </c>
      <c r="G30" s="75">
        <f>(F30/E30)*100</f>
        <v>68.79259980525804</v>
      </c>
      <c r="I30" s="81"/>
      <c r="K30" s="79">
        <v>592545.8</v>
      </c>
    </row>
    <row r="31" spans="1:11" s="18" customFormat="1" ht="18.75">
      <c r="A31" s="111" t="s">
        <v>35</v>
      </c>
      <c r="B31" s="95">
        <v>120</v>
      </c>
      <c r="C31" s="75">
        <f>C32+C33</f>
        <v>5983.5</v>
      </c>
      <c r="D31" s="75">
        <v>5117.3</v>
      </c>
      <c r="E31" s="117">
        <f>SUM(E32:E33)</f>
        <v>5323</v>
      </c>
      <c r="F31" s="75">
        <v>5117.3</v>
      </c>
      <c r="G31" s="75">
        <f>(F31/E31)*100</f>
        <v>96.13563779823409</v>
      </c>
      <c r="I31" s="81"/>
      <c r="K31" s="79"/>
    </row>
    <row r="32" spans="1:11" s="18" customFormat="1" ht="56.25">
      <c r="A32" s="112" t="s">
        <v>262</v>
      </c>
      <c r="B32" s="96">
        <v>121</v>
      </c>
      <c r="C32" s="75">
        <v>0</v>
      </c>
      <c r="D32" s="75">
        <v>500</v>
      </c>
      <c r="E32" s="117">
        <v>500</v>
      </c>
      <c r="F32" s="75">
        <v>500</v>
      </c>
      <c r="G32" s="75">
        <f>(F32/E32)*100</f>
        <v>100</v>
      </c>
      <c r="I32" s="81"/>
      <c r="K32" s="123">
        <v>159748.14</v>
      </c>
    </row>
    <row r="33" spans="1:9" s="18" customFormat="1" ht="37.5">
      <c r="A33" s="112" t="s">
        <v>209</v>
      </c>
      <c r="B33" s="96">
        <v>122</v>
      </c>
      <c r="C33" s="75">
        <v>5983.5</v>
      </c>
      <c r="D33" s="75">
        <v>4617.3</v>
      </c>
      <c r="E33" s="117">
        <v>4823</v>
      </c>
      <c r="F33" s="75">
        <v>4617.3</v>
      </c>
      <c r="G33" s="75">
        <f>(F33/E33)*100</f>
        <v>95.73501969728385</v>
      </c>
      <c r="H33" s="79"/>
      <c r="I33" s="81"/>
    </row>
    <row r="34" spans="1:9" s="18" customFormat="1" ht="18.75">
      <c r="A34" s="88" t="s">
        <v>36</v>
      </c>
      <c r="B34" s="96">
        <v>123</v>
      </c>
      <c r="C34" s="75"/>
      <c r="D34" s="75"/>
      <c r="E34" s="75"/>
      <c r="F34" s="75"/>
      <c r="G34" s="75"/>
      <c r="H34" s="79"/>
      <c r="I34" s="81"/>
    </row>
    <row r="35" spans="1:9" ht="18.75" customHeight="1">
      <c r="A35" s="87" t="s">
        <v>37</v>
      </c>
      <c r="B35" s="95">
        <v>130</v>
      </c>
      <c r="C35" s="89">
        <f>C36+C40+C41+SUM(C47:C52)</f>
        <v>30746.199999999997</v>
      </c>
      <c r="D35" s="89">
        <f>D36+D40+D41+SUM(D47:D52)</f>
        <v>29988.7</v>
      </c>
      <c r="E35" s="89">
        <f>E36+E40+E41+SUM(E47:E52)</f>
        <v>32730</v>
      </c>
      <c r="F35" s="89">
        <f>F36+F40+F41+SUM(F47:F52)</f>
        <v>29988.7</v>
      </c>
      <c r="G35" s="93">
        <f aca="true" t="shared" si="0" ref="G35:G40">F35/E35*100</f>
        <v>91.6245035135961</v>
      </c>
      <c r="I35" s="81"/>
    </row>
    <row r="36" spans="1:9" s="20" customFormat="1" ht="19.5" customHeight="1">
      <c r="A36" s="87" t="s">
        <v>38</v>
      </c>
      <c r="B36" s="86">
        <v>140</v>
      </c>
      <c r="C36" s="89">
        <f>SUM(C37:C39)</f>
        <v>664.4</v>
      </c>
      <c r="D36" s="89">
        <f>SUM(D37:D39)</f>
        <v>1458.4</v>
      </c>
      <c r="E36" s="89">
        <f>SUM(E37:E39)</f>
        <v>1771.8000000000002</v>
      </c>
      <c r="F36" s="89">
        <f>SUM(F37:F39)</f>
        <v>1458.4</v>
      </c>
      <c r="G36" s="93">
        <f t="shared" si="0"/>
        <v>82.31177333784852</v>
      </c>
      <c r="H36" s="80"/>
      <c r="I36" s="81"/>
    </row>
    <row r="37" spans="1:9" s="20" customFormat="1" ht="19.5" customHeight="1">
      <c r="A37" s="88" t="s">
        <v>39</v>
      </c>
      <c r="B37" s="97">
        <v>141</v>
      </c>
      <c r="C37" s="75">
        <v>430.5</v>
      </c>
      <c r="D37" s="75">
        <v>1184.9</v>
      </c>
      <c r="E37" s="115">
        <v>1285</v>
      </c>
      <c r="F37" s="75">
        <v>1184.9</v>
      </c>
      <c r="G37" s="75">
        <f t="shared" si="0"/>
        <v>92.21011673151752</v>
      </c>
      <c r="H37" s="80">
        <v>549573.9</v>
      </c>
      <c r="I37" s="81"/>
    </row>
    <row r="38" spans="1:9" s="20" customFormat="1" ht="19.5" customHeight="1">
      <c r="A38" s="88" t="s">
        <v>40</v>
      </c>
      <c r="B38" s="97">
        <v>142</v>
      </c>
      <c r="C38" s="75">
        <f>144.9-8.9</f>
        <v>136</v>
      </c>
      <c r="D38" s="75">
        <v>177.4</v>
      </c>
      <c r="E38" s="115">
        <v>265.4</v>
      </c>
      <c r="F38" s="75">
        <v>177.4</v>
      </c>
      <c r="G38" s="94">
        <f t="shared" si="0"/>
        <v>66.84250188394877</v>
      </c>
      <c r="H38" s="80">
        <v>115539</v>
      </c>
      <c r="I38" s="81"/>
    </row>
    <row r="39" spans="1:9" s="20" customFormat="1" ht="19.5" customHeight="1">
      <c r="A39" s="88" t="s">
        <v>41</v>
      </c>
      <c r="B39" s="97">
        <v>143</v>
      </c>
      <c r="C39" s="75">
        <f>100.2-2.3</f>
        <v>97.9</v>
      </c>
      <c r="D39" s="75">
        <v>96.1</v>
      </c>
      <c r="E39" s="116">
        <v>221.4</v>
      </c>
      <c r="F39" s="75">
        <v>96.1</v>
      </c>
      <c r="G39" s="94">
        <f t="shared" si="0"/>
        <v>43.40560072267389</v>
      </c>
      <c r="H39" s="80">
        <v>13632.81</v>
      </c>
      <c r="I39" s="81"/>
    </row>
    <row r="40" spans="1:9" s="20" customFormat="1" ht="19.5" customHeight="1">
      <c r="A40" s="87" t="s">
        <v>42</v>
      </c>
      <c r="B40" s="86">
        <v>150</v>
      </c>
      <c r="C40" s="75">
        <v>389.4</v>
      </c>
      <c r="D40" s="75">
        <v>199.8</v>
      </c>
      <c r="E40" s="115">
        <v>333</v>
      </c>
      <c r="F40" s="75">
        <v>199.8</v>
      </c>
      <c r="G40" s="75">
        <f t="shared" si="0"/>
        <v>60.00000000000001</v>
      </c>
      <c r="H40" s="80"/>
      <c r="I40" s="81"/>
    </row>
    <row r="41" spans="1:10" s="20" customFormat="1" ht="19.5" customHeight="1">
      <c r="A41" s="87" t="s">
        <v>43</v>
      </c>
      <c r="B41" s="86">
        <v>160</v>
      </c>
      <c r="C41" s="89">
        <f>SUM(C42:C46)</f>
        <v>1556.2</v>
      </c>
      <c r="D41" s="89">
        <f>SUM(D42:D46)</f>
        <v>1464.3</v>
      </c>
      <c r="E41" s="89">
        <f>SUM(E42:E45)</f>
        <v>2004</v>
      </c>
      <c r="F41" s="89">
        <f>SUM(F42:F46)</f>
        <v>1464.3</v>
      </c>
      <c r="G41" s="93">
        <f aca="true" t="shared" si="1" ref="G41:G71">F41/E41*100</f>
        <v>73.06886227544909</v>
      </c>
      <c r="H41" s="80"/>
      <c r="I41" s="122"/>
      <c r="J41" s="39"/>
    </row>
    <row r="42" spans="1:10" s="20" customFormat="1" ht="19.5" customHeight="1">
      <c r="A42" s="88" t="s">
        <v>44</v>
      </c>
      <c r="B42" s="97">
        <v>161</v>
      </c>
      <c r="C42" s="75">
        <v>415.4</v>
      </c>
      <c r="D42" s="75">
        <v>532.3</v>
      </c>
      <c r="E42" s="116">
        <v>549</v>
      </c>
      <c r="F42" s="75">
        <v>532.3</v>
      </c>
      <c r="G42" s="75">
        <f>F42/E42*100</f>
        <v>96.95810564663023</v>
      </c>
      <c r="H42" s="80"/>
      <c r="I42" s="123">
        <v>175983.53</v>
      </c>
      <c r="J42" s="124">
        <v>6927.66</v>
      </c>
    </row>
    <row r="43" spans="1:10" s="20" customFormat="1" ht="19.5" customHeight="1">
      <c r="A43" s="88" t="s">
        <v>45</v>
      </c>
      <c r="B43" s="97">
        <v>162</v>
      </c>
      <c r="C43" s="75">
        <v>10.4</v>
      </c>
      <c r="D43" s="75">
        <v>7</v>
      </c>
      <c r="E43" s="116">
        <v>10</v>
      </c>
      <c r="F43" s="75">
        <v>7</v>
      </c>
      <c r="G43" s="75">
        <f t="shared" si="1"/>
        <v>70</v>
      </c>
      <c r="H43" s="80"/>
      <c r="I43" s="123">
        <v>3708.07</v>
      </c>
      <c r="J43" s="124">
        <v>128.8</v>
      </c>
    </row>
    <row r="44" spans="1:10" s="20" customFormat="1" ht="19.5" customHeight="1">
      <c r="A44" s="88" t="s">
        <v>46</v>
      </c>
      <c r="B44" s="97">
        <v>163</v>
      </c>
      <c r="C44" s="75">
        <v>918.8</v>
      </c>
      <c r="D44" s="75">
        <v>773</v>
      </c>
      <c r="E44" s="116">
        <v>1350</v>
      </c>
      <c r="F44" s="75">
        <v>773</v>
      </c>
      <c r="G44" s="75">
        <f t="shared" si="1"/>
        <v>57.25925925925925</v>
      </c>
      <c r="H44" s="80"/>
      <c r="I44" s="123">
        <v>397895.26</v>
      </c>
      <c r="J44" s="124">
        <f>795.72+6190.99</f>
        <v>6986.71</v>
      </c>
    </row>
    <row r="45" spans="1:10" s="20" customFormat="1" ht="19.5" customHeight="1">
      <c r="A45" s="88" t="s">
        <v>47</v>
      </c>
      <c r="B45" s="97">
        <v>164</v>
      </c>
      <c r="C45" s="75">
        <v>152.7</v>
      </c>
      <c r="D45" s="75">
        <v>88</v>
      </c>
      <c r="E45" s="116">
        <v>95</v>
      </c>
      <c r="F45" s="75">
        <v>88</v>
      </c>
      <c r="G45" s="75">
        <f>F45/E45*100</f>
        <v>92.63157894736842</v>
      </c>
      <c r="H45" s="80"/>
      <c r="I45" s="123"/>
      <c r="J45" s="124"/>
    </row>
    <row r="46" spans="1:10" s="20" customFormat="1" ht="19.5" customHeight="1">
      <c r="A46" s="88" t="s">
        <v>48</v>
      </c>
      <c r="B46" s="97">
        <v>165</v>
      </c>
      <c r="C46" s="75">
        <v>58.9</v>
      </c>
      <c r="D46" s="75">
        <v>64</v>
      </c>
      <c r="E46" s="116">
        <v>180</v>
      </c>
      <c r="F46" s="75">
        <v>64</v>
      </c>
      <c r="G46" s="75">
        <f t="shared" si="1"/>
        <v>35.55555555555556</v>
      </c>
      <c r="H46" s="80">
        <v>6171.4</v>
      </c>
      <c r="I46" s="123">
        <v>14830.14</v>
      </c>
      <c r="J46" s="124">
        <v>199.7</v>
      </c>
    </row>
    <row r="47" spans="1:10" s="20" customFormat="1" ht="19.5" customHeight="1">
      <c r="A47" s="87" t="s">
        <v>49</v>
      </c>
      <c r="B47" s="86">
        <v>170</v>
      </c>
      <c r="C47" s="75">
        <f>17187.1-33</f>
        <v>17154.1</v>
      </c>
      <c r="D47" s="75">
        <v>17255</v>
      </c>
      <c r="E47" s="118">
        <v>18260</v>
      </c>
      <c r="F47" s="75">
        <v>17255</v>
      </c>
      <c r="G47" s="75">
        <f t="shared" si="1"/>
        <v>94.49616648411829</v>
      </c>
      <c r="H47" s="85">
        <v>4510213.18</v>
      </c>
      <c r="I47" s="123"/>
      <c r="J47" s="124"/>
    </row>
    <row r="48" spans="1:10" s="20" customFormat="1" ht="19.5" customHeight="1">
      <c r="A48" s="87" t="s">
        <v>50</v>
      </c>
      <c r="B48" s="86">
        <v>180</v>
      </c>
      <c r="C48" s="75">
        <v>3983.9</v>
      </c>
      <c r="D48" s="75">
        <v>4016.1</v>
      </c>
      <c r="E48" s="118">
        <v>4300</v>
      </c>
      <c r="F48" s="75">
        <v>4016.1</v>
      </c>
      <c r="G48" s="75">
        <f t="shared" si="1"/>
        <v>93.39767441860465</v>
      </c>
      <c r="H48" s="85">
        <v>1071103.99</v>
      </c>
      <c r="I48" s="123"/>
      <c r="J48" s="124"/>
    </row>
    <row r="49" spans="1:10" s="20" customFormat="1" ht="19.5" customHeight="1">
      <c r="A49" s="87" t="s">
        <v>51</v>
      </c>
      <c r="B49" s="86">
        <v>190</v>
      </c>
      <c r="C49" s="75">
        <v>6243.5</v>
      </c>
      <c r="D49" s="75">
        <v>5117.2</v>
      </c>
      <c r="E49" s="118">
        <v>5323</v>
      </c>
      <c r="F49" s="75">
        <v>5117.2</v>
      </c>
      <c r="G49" s="75">
        <f t="shared" si="1"/>
        <v>96.13375915836933</v>
      </c>
      <c r="I49" s="123">
        <v>159748.14</v>
      </c>
      <c r="J49" s="124"/>
    </row>
    <row r="50" spans="1:10" s="20" customFormat="1" ht="39" customHeight="1">
      <c r="A50" s="87" t="s">
        <v>52</v>
      </c>
      <c r="B50" s="86">
        <v>200</v>
      </c>
      <c r="C50" s="75">
        <f>296.4+11.2</f>
        <v>307.59999999999997</v>
      </c>
      <c r="D50" s="75">
        <v>304.9</v>
      </c>
      <c r="E50" s="117">
        <v>449.7</v>
      </c>
      <c r="F50" s="75">
        <v>304.9</v>
      </c>
      <c r="G50" s="75">
        <f t="shared" si="1"/>
        <v>67.80075605959527</v>
      </c>
      <c r="H50" s="80">
        <v>151612.49</v>
      </c>
      <c r="I50" s="79"/>
      <c r="J50" s="80"/>
    </row>
    <row r="51" spans="1:9" s="20" customFormat="1" ht="19.5" customHeight="1">
      <c r="A51" s="87" t="s">
        <v>53</v>
      </c>
      <c r="B51" s="86">
        <v>210</v>
      </c>
      <c r="C51" s="75">
        <v>0</v>
      </c>
      <c r="D51" s="75">
        <v>0</v>
      </c>
      <c r="E51" s="118">
        <v>0</v>
      </c>
      <c r="F51" s="75">
        <v>0</v>
      </c>
      <c r="G51" s="75">
        <v>0</v>
      </c>
      <c r="H51" s="80"/>
      <c r="I51" s="81"/>
    </row>
    <row r="52" spans="1:9" s="20" customFormat="1" ht="19.5" customHeight="1">
      <c r="A52" s="87" t="s">
        <v>54</v>
      </c>
      <c r="B52" s="86">
        <v>220</v>
      </c>
      <c r="C52" s="75">
        <v>447.1</v>
      </c>
      <c r="D52" s="75">
        <v>173</v>
      </c>
      <c r="E52" s="115">
        <v>288.5</v>
      </c>
      <c r="F52" s="75">
        <v>173</v>
      </c>
      <c r="G52" s="94">
        <f t="shared" si="1"/>
        <v>59.96533795493934</v>
      </c>
      <c r="H52" s="80">
        <v>24062.27</v>
      </c>
      <c r="I52" s="81"/>
    </row>
    <row r="53" spans="1:9" ht="19.5" customHeight="1">
      <c r="A53" s="87" t="s">
        <v>55</v>
      </c>
      <c r="B53" s="95">
        <v>230</v>
      </c>
      <c r="C53" s="89">
        <f>SUM(C54:C65,C66)-0.1</f>
        <v>3301.3000000000006</v>
      </c>
      <c r="D53" s="89">
        <f>SUM(D54:D65,D66)</f>
        <v>4322.3</v>
      </c>
      <c r="E53" s="89">
        <f>SUM(E54:E65,E66)</f>
        <v>4914.2</v>
      </c>
      <c r="F53" s="89">
        <f>SUM(F54:F65,F66)</f>
        <v>4322.3</v>
      </c>
      <c r="G53" s="93">
        <f t="shared" si="1"/>
        <v>87.955313174067</v>
      </c>
      <c r="I53" s="81"/>
    </row>
    <row r="54" spans="1:9" ht="19.5" customHeight="1">
      <c r="A54" s="88" t="s">
        <v>56</v>
      </c>
      <c r="B54" s="96">
        <v>231</v>
      </c>
      <c r="C54" s="75">
        <v>127.5</v>
      </c>
      <c r="D54" s="75">
        <v>113.8</v>
      </c>
      <c r="E54" s="117">
        <v>241.9</v>
      </c>
      <c r="F54" s="75">
        <v>113.8</v>
      </c>
      <c r="G54" s="75">
        <f t="shared" si="1"/>
        <v>47.04423315419595</v>
      </c>
      <c r="H54" s="78">
        <v>77195</v>
      </c>
      <c r="I54" s="81"/>
    </row>
    <row r="55" spans="1:9" ht="19.5" customHeight="1">
      <c r="A55" s="88" t="s">
        <v>57</v>
      </c>
      <c r="B55" s="96">
        <v>232</v>
      </c>
      <c r="C55" s="75">
        <v>27.3</v>
      </c>
      <c r="D55" s="75">
        <v>39.4</v>
      </c>
      <c r="E55" s="115">
        <v>65</v>
      </c>
      <c r="F55" s="75">
        <v>39.4</v>
      </c>
      <c r="G55" s="75">
        <f t="shared" si="1"/>
        <v>60.61538461538461</v>
      </c>
      <c r="H55" s="78">
        <v>14985</v>
      </c>
      <c r="I55" s="81"/>
    </row>
    <row r="56" spans="1:9" ht="19.5" customHeight="1">
      <c r="A56" s="88" t="s">
        <v>58</v>
      </c>
      <c r="B56" s="96">
        <v>233</v>
      </c>
      <c r="C56" s="75">
        <v>41.8</v>
      </c>
      <c r="D56" s="75">
        <v>168.3</v>
      </c>
      <c r="E56" s="115">
        <v>98.5</v>
      </c>
      <c r="F56" s="75">
        <v>168.3</v>
      </c>
      <c r="G56" s="75">
        <v>0</v>
      </c>
      <c r="H56" s="78">
        <v>77400</v>
      </c>
      <c r="I56" s="81"/>
    </row>
    <row r="57" spans="1:9" s="20" customFormat="1" ht="19.5" customHeight="1">
      <c r="A57" s="88" t="s">
        <v>59</v>
      </c>
      <c r="B57" s="96">
        <v>234</v>
      </c>
      <c r="C57" s="75">
        <v>0</v>
      </c>
      <c r="D57" s="75">
        <v>0</v>
      </c>
      <c r="E57" s="115">
        <v>0</v>
      </c>
      <c r="F57" s="75">
        <v>0</v>
      </c>
      <c r="G57" s="75">
        <v>0</v>
      </c>
      <c r="H57" s="80"/>
      <c r="I57" s="81"/>
    </row>
    <row r="58" spans="1:9" s="20" customFormat="1" ht="19.5" customHeight="1">
      <c r="A58" s="88" t="s">
        <v>60</v>
      </c>
      <c r="B58" s="96">
        <v>235</v>
      </c>
      <c r="C58" s="75">
        <v>81.2</v>
      </c>
      <c r="D58" s="75">
        <v>87.3</v>
      </c>
      <c r="E58" s="115">
        <v>131</v>
      </c>
      <c r="F58" s="75">
        <v>87.3</v>
      </c>
      <c r="G58" s="75">
        <f t="shared" si="1"/>
        <v>66.6412213740458</v>
      </c>
      <c r="H58" s="80">
        <v>23087.64</v>
      </c>
      <c r="I58" s="81"/>
    </row>
    <row r="59" spans="1:9" s="20" customFormat="1" ht="19.5" customHeight="1">
      <c r="A59" s="88" t="s">
        <v>61</v>
      </c>
      <c r="B59" s="96">
        <v>236</v>
      </c>
      <c r="C59" s="75">
        <f>2343.9+33</f>
        <v>2376.9</v>
      </c>
      <c r="D59" s="75">
        <v>3071.4</v>
      </c>
      <c r="E59" s="118">
        <v>3295</v>
      </c>
      <c r="F59" s="75">
        <v>3071.4</v>
      </c>
      <c r="G59" s="94">
        <f t="shared" si="1"/>
        <v>93.21396054628225</v>
      </c>
      <c r="H59" s="85">
        <v>928109.78</v>
      </c>
      <c r="I59" s="81"/>
    </row>
    <row r="60" spans="1:9" s="20" customFormat="1" ht="19.5" customHeight="1">
      <c r="A60" s="88" t="s">
        <v>62</v>
      </c>
      <c r="B60" s="96">
        <v>237</v>
      </c>
      <c r="C60" s="75">
        <v>539.2</v>
      </c>
      <c r="D60" s="75">
        <v>716.2</v>
      </c>
      <c r="E60" s="118">
        <v>750</v>
      </c>
      <c r="F60" s="75">
        <v>716.2</v>
      </c>
      <c r="G60" s="94">
        <f t="shared" si="1"/>
        <v>95.49333333333334</v>
      </c>
      <c r="H60" s="85">
        <v>207473.86</v>
      </c>
      <c r="I60" s="81"/>
    </row>
    <row r="61" spans="1:9" s="20" customFormat="1" ht="19.5" customHeight="1">
      <c r="A61" s="88" t="s">
        <v>63</v>
      </c>
      <c r="B61" s="96">
        <v>238</v>
      </c>
      <c r="C61" s="75">
        <v>28.4</v>
      </c>
      <c r="D61" s="75">
        <v>34.4</v>
      </c>
      <c r="E61" s="117">
        <v>60.8</v>
      </c>
      <c r="F61" s="75">
        <v>34.4</v>
      </c>
      <c r="G61" s="75">
        <f t="shared" si="1"/>
        <v>56.57894736842105</v>
      </c>
      <c r="H61" s="80">
        <v>10020</v>
      </c>
      <c r="I61" s="81"/>
    </row>
    <row r="62" spans="1:9" s="20" customFormat="1" ht="19.5" customHeight="1">
      <c r="A62" s="88" t="s">
        <v>64</v>
      </c>
      <c r="B62" s="96">
        <v>239</v>
      </c>
      <c r="C62" s="75">
        <v>0</v>
      </c>
      <c r="D62" s="75">
        <v>0</v>
      </c>
      <c r="E62" s="118">
        <v>0</v>
      </c>
      <c r="F62" s="75">
        <v>0</v>
      </c>
      <c r="G62" s="94">
        <v>0</v>
      </c>
      <c r="H62" s="80"/>
      <c r="I62" s="81"/>
    </row>
    <row r="63" spans="1:9" s="20" customFormat="1" ht="20.25" customHeight="1">
      <c r="A63" s="87" t="s">
        <v>65</v>
      </c>
      <c r="B63" s="95">
        <v>250</v>
      </c>
      <c r="C63" s="75">
        <v>0</v>
      </c>
      <c r="D63" s="75">
        <v>0</v>
      </c>
      <c r="E63" s="118">
        <v>0</v>
      </c>
      <c r="F63" s="75">
        <v>0</v>
      </c>
      <c r="G63" s="75">
        <v>0</v>
      </c>
      <c r="H63" s="80"/>
      <c r="I63" s="81"/>
    </row>
    <row r="64" spans="1:9" s="20" customFormat="1" ht="19.5" customHeight="1">
      <c r="A64" s="87" t="s">
        <v>66</v>
      </c>
      <c r="B64" s="95">
        <v>260</v>
      </c>
      <c r="C64" s="75">
        <v>0</v>
      </c>
      <c r="D64" s="75">
        <v>0</v>
      </c>
      <c r="E64" s="118">
        <v>110</v>
      </c>
      <c r="F64" s="75">
        <v>0</v>
      </c>
      <c r="G64" s="94">
        <f t="shared" si="1"/>
        <v>0</v>
      </c>
      <c r="H64" s="80"/>
      <c r="I64" s="81"/>
    </row>
    <row r="65" spans="1:9" s="20" customFormat="1" ht="19.5" customHeight="1">
      <c r="A65" s="87" t="s">
        <v>67</v>
      </c>
      <c r="B65" s="95">
        <v>270</v>
      </c>
      <c r="C65" s="75">
        <v>14.7</v>
      </c>
      <c r="D65" s="75">
        <v>0</v>
      </c>
      <c r="E65" s="118">
        <v>32</v>
      </c>
      <c r="F65" s="75">
        <v>0</v>
      </c>
      <c r="G65" s="75">
        <f t="shared" si="1"/>
        <v>0</v>
      </c>
      <c r="H65" s="80"/>
      <c r="I65" s="81"/>
    </row>
    <row r="66" spans="1:9" s="20" customFormat="1" ht="19.5" customHeight="1">
      <c r="A66" s="87" t="s">
        <v>68</v>
      </c>
      <c r="B66" s="95">
        <v>280</v>
      </c>
      <c r="C66" s="75">
        <v>64.4</v>
      </c>
      <c r="D66" s="75">
        <v>91.5</v>
      </c>
      <c r="E66" s="118">
        <v>130</v>
      </c>
      <c r="F66" s="75">
        <v>91.5</v>
      </c>
      <c r="G66" s="75">
        <f t="shared" si="1"/>
        <v>70.38461538461539</v>
      </c>
      <c r="H66" s="80">
        <v>13822.32</v>
      </c>
      <c r="I66" s="81"/>
    </row>
    <row r="67" spans="1:9" s="20" customFormat="1" ht="19.5" customHeight="1">
      <c r="A67" s="87" t="s">
        <v>69</v>
      </c>
      <c r="B67" s="95">
        <v>290</v>
      </c>
      <c r="C67" s="92">
        <f>C68+C69+C70</f>
        <v>35.5</v>
      </c>
      <c r="D67" s="92">
        <f>D68+D69+D70</f>
        <v>217.79999999999998</v>
      </c>
      <c r="E67" s="92">
        <f>E68+E69+E70</f>
        <v>221.1</v>
      </c>
      <c r="F67" s="92">
        <f>F68+F69+F70</f>
        <v>217.79999999999998</v>
      </c>
      <c r="G67" s="125">
        <f>F67/E67*100</f>
        <v>98.50746268656717</v>
      </c>
      <c r="H67" s="80"/>
      <c r="I67" s="81"/>
    </row>
    <row r="68" spans="1:11" s="20" customFormat="1" ht="19.5" customHeight="1">
      <c r="A68" s="109" t="s">
        <v>217</v>
      </c>
      <c r="B68" s="96">
        <v>291</v>
      </c>
      <c r="C68" s="75">
        <v>0</v>
      </c>
      <c r="D68" s="75">
        <v>12</v>
      </c>
      <c r="E68" s="114">
        <v>12</v>
      </c>
      <c r="F68" s="75">
        <v>12</v>
      </c>
      <c r="G68" s="75">
        <f t="shared" si="1"/>
        <v>100</v>
      </c>
      <c r="K68" s="80">
        <v>6398.06</v>
      </c>
    </row>
    <row r="69" spans="1:11" s="20" customFormat="1" ht="19.5" customHeight="1">
      <c r="A69" s="109" t="s">
        <v>218</v>
      </c>
      <c r="B69" s="96">
        <v>292</v>
      </c>
      <c r="C69" s="75">
        <v>35.5</v>
      </c>
      <c r="D69" s="75">
        <v>138.7</v>
      </c>
      <c r="E69" s="114">
        <v>142</v>
      </c>
      <c r="F69" s="75">
        <v>138.7</v>
      </c>
      <c r="G69" s="75">
        <f t="shared" si="1"/>
        <v>97.67605633802816</v>
      </c>
      <c r="K69" s="85">
        <v>28516.32</v>
      </c>
    </row>
    <row r="70" spans="1:9" s="20" customFormat="1" ht="19.5" customHeight="1">
      <c r="A70" s="109" t="s">
        <v>219</v>
      </c>
      <c r="B70" s="96">
        <v>293</v>
      </c>
      <c r="C70" s="75">
        <v>0</v>
      </c>
      <c r="D70" s="75">
        <v>67.1</v>
      </c>
      <c r="E70" s="114">
        <v>67.1</v>
      </c>
      <c r="F70" s="75">
        <v>67.1</v>
      </c>
      <c r="G70" s="75">
        <f t="shared" si="1"/>
        <v>100</v>
      </c>
      <c r="H70" s="80"/>
      <c r="I70" s="81"/>
    </row>
    <row r="71" spans="1:9" s="20" customFormat="1" ht="19.5" customHeight="1">
      <c r="A71" s="110" t="s">
        <v>70</v>
      </c>
      <c r="B71" s="95">
        <v>300</v>
      </c>
      <c r="C71" s="75">
        <v>0</v>
      </c>
      <c r="D71" s="75">
        <v>59.1</v>
      </c>
      <c r="E71" s="115">
        <v>221.1</v>
      </c>
      <c r="F71" s="75">
        <v>59.1</v>
      </c>
      <c r="G71" s="75">
        <f t="shared" si="1"/>
        <v>26.72998643147897</v>
      </c>
      <c r="H71" s="80"/>
      <c r="I71" s="81"/>
    </row>
    <row r="72" spans="1:9" s="20" customFormat="1" ht="19.5" customHeight="1">
      <c r="A72" s="130" t="s">
        <v>71</v>
      </c>
      <c r="B72" s="130"/>
      <c r="C72" s="130"/>
      <c r="D72" s="130"/>
      <c r="E72" s="130"/>
      <c r="F72" s="130"/>
      <c r="G72" s="130"/>
      <c r="H72" s="80"/>
      <c r="I72" s="81"/>
    </row>
    <row r="73" spans="1:9" s="20" customFormat="1" ht="19.5" customHeight="1">
      <c r="A73" s="87" t="s">
        <v>72</v>
      </c>
      <c r="B73" s="95">
        <v>400</v>
      </c>
      <c r="C73" s="75">
        <f>C36+C41+C49+C40+C50</f>
        <v>9161.1</v>
      </c>
      <c r="D73" s="75">
        <f>D36+D41+D49+D40+D50</f>
        <v>8544.599999999999</v>
      </c>
      <c r="E73" s="75">
        <f>E36+E41+E49+E40+E50</f>
        <v>9881.5</v>
      </c>
      <c r="F73" s="75">
        <f>F36+F41+F49+F40+F50</f>
        <v>8544.599999999999</v>
      </c>
      <c r="G73" s="75">
        <v>0</v>
      </c>
      <c r="H73" s="80"/>
      <c r="I73" s="81"/>
    </row>
    <row r="74" spans="1:9" s="20" customFormat="1" ht="19.5" customHeight="1">
      <c r="A74" s="87" t="s">
        <v>49</v>
      </c>
      <c r="B74" s="95">
        <v>410</v>
      </c>
      <c r="C74" s="75">
        <f aca="true" t="shared" si="2" ref="C74:F75">C47+C59</f>
        <v>19531</v>
      </c>
      <c r="D74" s="75">
        <f t="shared" si="2"/>
        <v>20326.4</v>
      </c>
      <c r="E74" s="75">
        <f t="shared" si="2"/>
        <v>21555</v>
      </c>
      <c r="F74" s="75">
        <f t="shared" si="2"/>
        <v>20326.4</v>
      </c>
      <c r="G74" s="75">
        <v>0</v>
      </c>
      <c r="H74" s="80"/>
      <c r="I74" s="81"/>
    </row>
    <row r="75" spans="1:9" s="20" customFormat="1" ht="19.5" customHeight="1">
      <c r="A75" s="87" t="s">
        <v>50</v>
      </c>
      <c r="B75" s="95">
        <v>420</v>
      </c>
      <c r="C75" s="75">
        <f t="shared" si="2"/>
        <v>4523.1</v>
      </c>
      <c r="D75" s="75">
        <f t="shared" si="2"/>
        <v>4732.3</v>
      </c>
      <c r="E75" s="75">
        <f t="shared" si="2"/>
        <v>5050</v>
      </c>
      <c r="F75" s="75">
        <f t="shared" si="2"/>
        <v>4732.3</v>
      </c>
      <c r="G75" s="75">
        <v>0</v>
      </c>
      <c r="H75" s="80"/>
      <c r="I75" s="81"/>
    </row>
    <row r="76" spans="1:9" s="20" customFormat="1" ht="19.5" customHeight="1">
      <c r="A76" s="87" t="s">
        <v>53</v>
      </c>
      <c r="B76" s="95">
        <v>430</v>
      </c>
      <c r="C76" s="75">
        <f>C51+C63</f>
        <v>0</v>
      </c>
      <c r="D76" s="75">
        <f>D51+D63</f>
        <v>0</v>
      </c>
      <c r="E76" s="75">
        <f>E51+E63</f>
        <v>0</v>
      </c>
      <c r="F76" s="75">
        <f>F51+F63</f>
        <v>0</v>
      </c>
      <c r="G76" s="75">
        <v>0</v>
      </c>
      <c r="H76" s="80"/>
      <c r="I76" s="81"/>
    </row>
    <row r="77" spans="1:9" s="20" customFormat="1" ht="19.5" customHeight="1">
      <c r="A77" s="87" t="s">
        <v>73</v>
      </c>
      <c r="B77" s="95">
        <v>440</v>
      </c>
      <c r="C77" s="75">
        <f>C55+C56+C57+C58+C61+C62+C64+C65+C66+C52+C54-0.1</f>
        <v>832.3000000000001</v>
      </c>
      <c r="D77" s="75">
        <f>D55+D56+D57+D58+D61+D62+D64+D65+D66+D52+D54</f>
        <v>707.6999999999999</v>
      </c>
      <c r="E77" s="75">
        <f>E55+E56+E57+E58+E61+E62+E64+E65+E66+E52+E54</f>
        <v>1157.7</v>
      </c>
      <c r="F77" s="75">
        <f>F55+F56+F57+F58+F61+F62+F64+F65+F66+F52+F54</f>
        <v>707.6999999999999</v>
      </c>
      <c r="G77" s="75">
        <v>0</v>
      </c>
      <c r="H77" s="80"/>
      <c r="I77" s="81"/>
    </row>
    <row r="78" spans="1:9" s="20" customFormat="1" ht="19.5" customHeight="1">
      <c r="A78" s="87" t="s">
        <v>74</v>
      </c>
      <c r="B78" s="95">
        <v>450</v>
      </c>
      <c r="C78" s="75">
        <f>SUM(C73:C77)</f>
        <v>34047.5</v>
      </c>
      <c r="D78" s="75">
        <f>SUM(D73:D77)</f>
        <v>34311</v>
      </c>
      <c r="E78" s="75">
        <f>SUM(E73:E77)</f>
        <v>37644.2</v>
      </c>
      <c r="F78" s="75">
        <f>SUM(F73:F77)</f>
        <v>34311</v>
      </c>
      <c r="G78" s="75">
        <f>SUM(G73:G77)</f>
        <v>0</v>
      </c>
      <c r="H78" s="80"/>
      <c r="I78" s="81"/>
    </row>
    <row r="79" spans="1:9" s="20" customFormat="1" ht="19.5" customHeight="1">
      <c r="A79" s="130" t="s">
        <v>75</v>
      </c>
      <c r="B79" s="130"/>
      <c r="C79" s="130"/>
      <c r="D79" s="130"/>
      <c r="E79" s="130"/>
      <c r="F79" s="130"/>
      <c r="G79" s="130"/>
      <c r="H79" s="80"/>
      <c r="I79" s="81"/>
    </row>
    <row r="80" spans="1:9" s="20" customFormat="1" ht="19.5" customHeight="1">
      <c r="A80" s="87" t="s">
        <v>76</v>
      </c>
      <c r="B80" s="95">
        <v>500</v>
      </c>
      <c r="C80" s="92"/>
      <c r="D80" s="92"/>
      <c r="E80" s="92"/>
      <c r="F80" s="92">
        <f>SUM(F81)</f>
        <v>0</v>
      </c>
      <c r="G80" s="92">
        <f>SUM(G81)</f>
        <v>0</v>
      </c>
      <c r="H80" s="80"/>
      <c r="I80" s="81"/>
    </row>
    <row r="81" spans="1:9" s="20" customFormat="1" ht="19.5" customHeight="1">
      <c r="A81" s="87" t="s">
        <v>77</v>
      </c>
      <c r="B81" s="96">
        <v>501</v>
      </c>
      <c r="C81" s="75"/>
      <c r="D81" s="75"/>
      <c r="E81" s="75"/>
      <c r="F81" s="75"/>
      <c r="G81" s="75"/>
      <c r="H81" s="80"/>
      <c r="I81" s="81"/>
    </row>
    <row r="82" spans="1:9" s="20" customFormat="1" ht="19.5" customHeight="1">
      <c r="A82" s="90" t="s">
        <v>78</v>
      </c>
      <c r="B82" s="86">
        <v>510</v>
      </c>
      <c r="C82" s="89">
        <f>SUM(C83:C88)</f>
        <v>622.1</v>
      </c>
      <c r="D82" s="89">
        <f>SUM(D83:D88)</f>
        <v>160</v>
      </c>
      <c r="E82" s="89">
        <f>SUM(E83:E88)</f>
        <v>845</v>
      </c>
      <c r="F82" s="89">
        <f>SUM(F83:F88)</f>
        <v>160</v>
      </c>
      <c r="G82" s="93">
        <f>F82/E82*100</f>
        <v>18.93491124260355</v>
      </c>
      <c r="H82" s="80"/>
      <c r="I82" s="81"/>
    </row>
    <row r="83" spans="1:9" s="20" customFormat="1" ht="19.5" customHeight="1">
      <c r="A83" s="87" t="s">
        <v>79</v>
      </c>
      <c r="B83" s="97">
        <v>511</v>
      </c>
      <c r="C83" s="75"/>
      <c r="D83" s="75"/>
      <c r="E83" s="108"/>
      <c r="F83" s="75"/>
      <c r="G83" s="75"/>
      <c r="H83" s="80"/>
      <c r="I83" s="81"/>
    </row>
    <row r="84" spans="1:9" s="20" customFormat="1" ht="19.5" customHeight="1">
      <c r="A84" s="87" t="s">
        <v>80</v>
      </c>
      <c r="B84" s="97">
        <v>512</v>
      </c>
      <c r="C84" s="75">
        <v>218</v>
      </c>
      <c r="D84" s="75">
        <v>87.3</v>
      </c>
      <c r="E84" s="116">
        <v>525</v>
      </c>
      <c r="F84" s="75">
        <v>87.3</v>
      </c>
      <c r="G84" s="94">
        <f>F84/E84*100</f>
        <v>16.62857142857143</v>
      </c>
      <c r="H84" s="84">
        <v>0</v>
      </c>
      <c r="I84" s="81"/>
    </row>
    <row r="85" spans="1:9" s="20" customFormat="1" ht="19.5" customHeight="1">
      <c r="A85" s="87" t="s">
        <v>81</v>
      </c>
      <c r="B85" s="97">
        <v>513</v>
      </c>
      <c r="C85" s="75">
        <v>404.1</v>
      </c>
      <c r="D85" s="75">
        <v>72.7</v>
      </c>
      <c r="E85" s="116">
        <v>320</v>
      </c>
      <c r="F85" s="75">
        <v>72.7</v>
      </c>
      <c r="G85" s="94">
        <f>F85/E85*100</f>
        <v>22.71875</v>
      </c>
      <c r="H85" s="84">
        <v>47138</v>
      </c>
      <c r="I85" s="81"/>
    </row>
    <row r="86" spans="1:9" s="20" customFormat="1" ht="19.5" customHeight="1">
      <c r="A86" s="87" t="s">
        <v>82</v>
      </c>
      <c r="B86" s="97">
        <v>514</v>
      </c>
      <c r="C86" s="75">
        <v>0</v>
      </c>
      <c r="D86" s="75">
        <f>F86</f>
        <v>0</v>
      </c>
      <c r="E86" s="118">
        <v>0</v>
      </c>
      <c r="F86" s="75">
        <f>H86</f>
        <v>0</v>
      </c>
      <c r="G86" s="75">
        <v>0</v>
      </c>
      <c r="H86" s="80"/>
      <c r="I86" s="81"/>
    </row>
    <row r="87" spans="1:9" s="20" customFormat="1" ht="32.25" customHeight="1">
      <c r="A87" s="87" t="s">
        <v>83</v>
      </c>
      <c r="B87" s="97">
        <v>515</v>
      </c>
      <c r="C87" s="75"/>
      <c r="D87" s="75"/>
      <c r="E87" s="108"/>
      <c r="F87" s="75"/>
      <c r="G87" s="75"/>
      <c r="H87" s="80"/>
      <c r="I87" s="81"/>
    </row>
    <row r="88" spans="1:9" s="20" customFormat="1" ht="19.5" customHeight="1">
      <c r="A88" s="87" t="s">
        <v>84</v>
      </c>
      <c r="B88" s="96">
        <v>516</v>
      </c>
      <c r="C88" s="75"/>
      <c r="D88" s="75"/>
      <c r="E88" s="108"/>
      <c r="F88" s="75"/>
      <c r="G88" s="75"/>
      <c r="H88" s="80"/>
      <c r="I88" s="81"/>
    </row>
    <row r="89" spans="1:9" s="20" customFormat="1" ht="19.5" customHeight="1">
      <c r="A89" s="130" t="s">
        <v>85</v>
      </c>
      <c r="B89" s="130"/>
      <c r="C89" s="130"/>
      <c r="D89" s="130"/>
      <c r="E89" s="130"/>
      <c r="F89" s="130"/>
      <c r="G89" s="130"/>
      <c r="H89" s="80"/>
      <c r="I89" s="81"/>
    </row>
    <row r="90" spans="1:9" s="20" customFormat="1" ht="19.5" customHeight="1">
      <c r="A90" s="87" t="s">
        <v>86</v>
      </c>
      <c r="B90" s="95">
        <v>600</v>
      </c>
      <c r="C90" s="92">
        <f>SUM(C91:C94)</f>
        <v>0</v>
      </c>
      <c r="D90" s="92">
        <f>SUM(D91:D94)</f>
        <v>0</v>
      </c>
      <c r="E90" s="92">
        <f>SUM(E91:E94)</f>
        <v>0</v>
      </c>
      <c r="F90" s="92">
        <f>SUM(F91:F94)</f>
        <v>0</v>
      </c>
      <c r="G90" s="92">
        <f>SUM(G91:G94)</f>
        <v>0</v>
      </c>
      <c r="H90" s="80"/>
      <c r="I90" s="81"/>
    </row>
    <row r="91" spans="1:9" s="20" customFormat="1" ht="19.5" customHeight="1">
      <c r="A91" s="88" t="s">
        <v>87</v>
      </c>
      <c r="B91" s="96">
        <v>601</v>
      </c>
      <c r="C91" s="75"/>
      <c r="D91" s="75"/>
      <c r="E91" s="75"/>
      <c r="F91" s="75"/>
      <c r="G91" s="75"/>
      <c r="H91" s="80"/>
      <c r="I91" s="81"/>
    </row>
    <row r="92" spans="1:9" s="20" customFormat="1" ht="19.5" customHeight="1">
      <c r="A92" s="88" t="s">
        <v>88</v>
      </c>
      <c r="B92" s="96">
        <v>602</v>
      </c>
      <c r="C92" s="75"/>
      <c r="D92" s="75"/>
      <c r="E92" s="75"/>
      <c r="F92" s="75"/>
      <c r="G92" s="75"/>
      <c r="H92" s="80"/>
      <c r="I92" s="81"/>
    </row>
    <row r="93" spans="1:9" s="20" customFormat="1" ht="19.5" customHeight="1">
      <c r="A93" s="88" t="s">
        <v>89</v>
      </c>
      <c r="B93" s="96">
        <v>603</v>
      </c>
      <c r="C93" s="75"/>
      <c r="D93" s="75"/>
      <c r="E93" s="75"/>
      <c r="F93" s="75"/>
      <c r="G93" s="75"/>
      <c r="H93" s="80"/>
      <c r="I93" s="81"/>
    </row>
    <row r="94" spans="1:9" s="20" customFormat="1" ht="19.5" customHeight="1">
      <c r="A94" s="87" t="s">
        <v>90</v>
      </c>
      <c r="B94" s="95">
        <v>610</v>
      </c>
      <c r="C94" s="75"/>
      <c r="D94" s="75"/>
      <c r="E94" s="75"/>
      <c r="F94" s="75"/>
      <c r="G94" s="75"/>
      <c r="H94" s="80"/>
      <c r="I94" s="81"/>
    </row>
    <row r="95" spans="1:9" s="20" customFormat="1" ht="19.5" customHeight="1">
      <c r="A95" s="87" t="s">
        <v>91</v>
      </c>
      <c r="B95" s="95">
        <v>620</v>
      </c>
      <c r="C95" s="92">
        <f>SUM(C96:C99)</f>
        <v>0</v>
      </c>
      <c r="D95" s="92">
        <f>SUM(D96:D99)</f>
        <v>0</v>
      </c>
      <c r="E95" s="92">
        <f>SUM(E96:E99)</f>
        <v>0</v>
      </c>
      <c r="F95" s="92">
        <f>SUM(F96:F99)</f>
        <v>0</v>
      </c>
      <c r="G95" s="92">
        <f>SUM(G96:G99)</f>
        <v>0</v>
      </c>
      <c r="H95" s="80"/>
      <c r="I95" s="81"/>
    </row>
    <row r="96" spans="1:9" s="20" customFormat="1" ht="19.5" customHeight="1">
      <c r="A96" s="88" t="s">
        <v>87</v>
      </c>
      <c r="B96" s="96">
        <v>621</v>
      </c>
      <c r="C96" s="75"/>
      <c r="D96" s="75"/>
      <c r="E96" s="75"/>
      <c r="F96" s="75"/>
      <c r="G96" s="75"/>
      <c r="H96" s="80"/>
      <c r="I96" s="81"/>
    </row>
    <row r="97" spans="1:9" s="20" customFormat="1" ht="19.5" customHeight="1">
      <c r="A97" s="88" t="s">
        <v>88</v>
      </c>
      <c r="B97" s="96">
        <v>622</v>
      </c>
      <c r="C97" s="75"/>
      <c r="D97" s="75"/>
      <c r="E97" s="75"/>
      <c r="F97" s="75"/>
      <c r="G97" s="75"/>
      <c r="H97" s="80"/>
      <c r="I97" s="81"/>
    </row>
    <row r="98" spans="1:9" s="20" customFormat="1" ht="19.5" customHeight="1">
      <c r="A98" s="88" t="s">
        <v>89</v>
      </c>
      <c r="B98" s="96">
        <v>623</v>
      </c>
      <c r="C98" s="75"/>
      <c r="D98" s="75"/>
      <c r="E98" s="75"/>
      <c r="F98" s="75"/>
      <c r="G98" s="75"/>
      <c r="H98" s="80"/>
      <c r="I98" s="81"/>
    </row>
    <row r="99" spans="1:9" s="20" customFormat="1" ht="19.5" customHeight="1">
      <c r="A99" s="87" t="s">
        <v>54</v>
      </c>
      <c r="B99" s="95">
        <v>630</v>
      </c>
      <c r="C99" s="75"/>
      <c r="D99" s="75"/>
      <c r="E99" s="75"/>
      <c r="F99" s="75"/>
      <c r="G99" s="75"/>
      <c r="H99" s="80"/>
      <c r="I99" s="81"/>
    </row>
    <row r="100" spans="1:9" ht="19.5" customHeight="1">
      <c r="A100" s="90" t="s">
        <v>92</v>
      </c>
      <c r="B100" s="98">
        <v>700</v>
      </c>
      <c r="C100" s="91">
        <f>SUM(C29+C30+C31+C67+C80+C90)+1</f>
        <v>34235.8</v>
      </c>
      <c r="D100" s="91">
        <f>D29+D30+D31+D67+D80+D90</f>
        <v>35773.600000000006</v>
      </c>
      <c r="E100" s="91">
        <f>E29+E30+E31+E67+E80+E90</f>
        <v>38698.1</v>
      </c>
      <c r="F100" s="91">
        <f>F29+F30+F31+F67+F80+F90</f>
        <v>35773.600000000006</v>
      </c>
      <c r="G100" s="91"/>
      <c r="I100" s="81"/>
    </row>
    <row r="101" spans="1:9" ht="19.5" customHeight="1">
      <c r="A101" s="90" t="s">
        <v>93</v>
      </c>
      <c r="B101" s="98">
        <v>800</v>
      </c>
      <c r="C101" s="91">
        <f>C36+C40+C41+C47+C48+C49+C51+C52+C53+C82+C95+C50+0.1</f>
        <v>34669.7</v>
      </c>
      <c r="D101" s="91">
        <f>D36+D40+D41+D47+D48+D49+D51+D52+D53+D82+D95+D50-41.7</f>
        <v>34429.3</v>
      </c>
      <c r="E101" s="91">
        <f>E36+E40+E41+E47+E48+E49+E51+E52+E53+E82+E95+E71+E50-12.2</f>
        <v>38698.1</v>
      </c>
      <c r="F101" s="91">
        <f>F36+F40+F41+F47+F48+F49+F51+F52+F53+F82+F95+F50-41.7</f>
        <v>34429.3</v>
      </c>
      <c r="G101" s="91"/>
      <c r="I101" s="81"/>
    </row>
    <row r="102" spans="1:11" ht="19.5" customHeight="1">
      <c r="A102" s="87" t="s">
        <v>94</v>
      </c>
      <c r="B102" s="95">
        <v>850</v>
      </c>
      <c r="C102" s="113">
        <v>761</v>
      </c>
      <c r="D102" s="75"/>
      <c r="E102" s="75"/>
      <c r="F102" s="113">
        <f>C102+D100-D101</f>
        <v>2105.300000000003</v>
      </c>
      <c r="G102" s="75"/>
      <c r="H102" s="78">
        <f>SUM(H37:H101)</f>
        <v>7841140.640000001</v>
      </c>
      <c r="I102" s="123">
        <f>SUM(I37:I101)</f>
        <v>752165.14</v>
      </c>
      <c r="J102" s="123">
        <f>SUM(J37:J101)</f>
        <v>14242.87</v>
      </c>
      <c r="K102" s="123">
        <f>SUM(K37:K101)</f>
        <v>34914.38</v>
      </c>
    </row>
    <row r="103" spans="1:11" ht="19.5" customHeight="1">
      <c r="A103" s="3"/>
      <c r="C103" s="21"/>
      <c r="D103" s="21"/>
      <c r="E103" s="21"/>
      <c r="F103" s="21"/>
      <c r="G103" s="21"/>
      <c r="H103" s="78" t="s">
        <v>235</v>
      </c>
      <c r="I103" s="1" t="s">
        <v>236</v>
      </c>
      <c r="J103" s="1" t="s">
        <v>237</v>
      </c>
      <c r="K103" s="1" t="s">
        <v>238</v>
      </c>
    </row>
    <row r="104" spans="1:7" ht="16.5" customHeight="1">
      <c r="A104" s="3"/>
      <c r="C104" s="22"/>
      <c r="D104" s="23"/>
      <c r="E104" s="23"/>
      <c r="F104" s="121"/>
      <c r="G104" s="121"/>
    </row>
    <row r="105" spans="1:7" ht="19.5" customHeight="1">
      <c r="A105" s="24" t="s">
        <v>233</v>
      </c>
      <c r="C105" s="131" t="s">
        <v>95</v>
      </c>
      <c r="D105" s="131"/>
      <c r="E105" s="25"/>
      <c r="F105" s="132" t="s">
        <v>168</v>
      </c>
      <c r="G105" s="132"/>
    </row>
    <row r="106" spans="1:8" s="20" customFormat="1" ht="19.5" customHeight="1">
      <c r="A106" s="27" t="s">
        <v>96</v>
      </c>
      <c r="B106" s="1"/>
      <c r="C106" s="126" t="s">
        <v>97</v>
      </c>
      <c r="D106" s="126"/>
      <c r="E106" s="28"/>
      <c r="F106" s="127"/>
      <c r="G106" s="127"/>
      <c r="H106" s="80"/>
    </row>
  </sheetData>
  <sheetProtection selectLockedCells="1" selectUnlockedCells="1"/>
  <mergeCells count="33">
    <mergeCell ref="B5:D5"/>
    <mergeCell ref="F5:G5"/>
    <mergeCell ref="B6:E6"/>
    <mergeCell ref="B7:D7"/>
    <mergeCell ref="B8:D8"/>
    <mergeCell ref="B9:D9"/>
    <mergeCell ref="B10:D10"/>
    <mergeCell ref="B11:D11"/>
    <mergeCell ref="B12:D12"/>
    <mergeCell ref="E12:F12"/>
    <mergeCell ref="B13:D13"/>
    <mergeCell ref="E13:F13"/>
    <mergeCell ref="B14:D14"/>
    <mergeCell ref="B15:E15"/>
    <mergeCell ref="B16:D16"/>
    <mergeCell ref="B17:D17"/>
    <mergeCell ref="A19:G19"/>
    <mergeCell ref="A20:G20"/>
    <mergeCell ref="A21:G21"/>
    <mergeCell ref="A22:G22"/>
    <mergeCell ref="A24:A25"/>
    <mergeCell ref="B24:B25"/>
    <mergeCell ref="C24:D24"/>
    <mergeCell ref="E24:G24"/>
    <mergeCell ref="C106:D106"/>
    <mergeCell ref="F106:G106"/>
    <mergeCell ref="A27:G27"/>
    <mergeCell ref="A28:G28"/>
    <mergeCell ref="A72:G72"/>
    <mergeCell ref="A79:G79"/>
    <mergeCell ref="A89:G89"/>
    <mergeCell ref="C105:D105"/>
    <mergeCell ref="F105:G105"/>
  </mergeCells>
  <printOptions/>
  <pageMargins left="0.7875" right="0.5902777777777778" top="0.5118055555555555" bottom="0.4722222222222222" header="0.5118055555555555" footer="0.5118055555555555"/>
  <pageSetup horizontalDpi="300" verticalDpi="300" orientation="landscape" paperSize="9" scale="50" r:id="rId3"/>
  <rowBreaks count="2" manualBreakCount="2">
    <brk id="40" max="255" man="1"/>
    <brk id="7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L47"/>
  <sheetViews>
    <sheetView view="pageBreakPreview" zoomScale="70" zoomScaleNormal="70" zoomScaleSheetLayoutView="70" zoomScalePageLayoutView="0" workbookViewId="0" topLeftCell="A19">
      <selection activeCell="G25" sqref="G25"/>
    </sheetView>
  </sheetViews>
  <sheetFormatPr defaultColWidth="9.125" defaultRowHeight="12.75"/>
  <cols>
    <col min="1" max="1" width="67.625" style="20" customWidth="1"/>
    <col min="2" max="2" width="16.125" style="20" customWidth="1"/>
    <col min="3" max="3" width="15.50390625" style="20" customWidth="1"/>
    <col min="4" max="4" width="16.50390625" style="20" customWidth="1"/>
    <col min="5" max="5" width="15.375" style="20" customWidth="1"/>
    <col min="6" max="6" width="16.50390625" style="20" customWidth="1"/>
    <col min="7" max="7" width="15.50390625" style="20" customWidth="1"/>
    <col min="8" max="8" width="16.875" style="20" customWidth="1"/>
    <col min="9" max="9" width="24.50390625" style="20" customWidth="1"/>
    <col min="10" max="10" width="16.625" style="20" customWidth="1"/>
    <col min="11" max="11" width="12.375" style="20" customWidth="1"/>
    <col min="12" max="12" width="16.00390625" style="20" customWidth="1"/>
    <col min="13" max="13" width="37.375" style="20" customWidth="1"/>
    <col min="14" max="15" width="9.125" style="20" customWidth="1"/>
    <col min="16" max="16" width="12.375" style="20" customWidth="1"/>
    <col min="17" max="16384" width="9.125" style="20" customWidth="1"/>
  </cols>
  <sheetData>
    <row r="1" spans="1:11" ht="18">
      <c r="A1" s="138" t="s">
        <v>98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8">
      <c r="A2" s="138" t="s">
        <v>245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8">
      <c r="A3" s="166" t="s">
        <v>205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19.5" customHeight="1">
      <c r="A4" s="167" t="s">
        <v>99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1" ht="21.75" customHeight="1">
      <c r="A5" s="155" t="s">
        <v>100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0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6.5" customHeight="1">
      <c r="A7" s="168" t="s">
        <v>101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</row>
    <row r="8" spans="1:11" ht="10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s="1" customFormat="1" ht="75" customHeight="1">
      <c r="A9" s="38" t="s">
        <v>25</v>
      </c>
      <c r="B9" s="136" t="s">
        <v>102</v>
      </c>
      <c r="C9" s="136"/>
      <c r="D9" s="136" t="s">
        <v>199</v>
      </c>
      <c r="E9" s="136"/>
      <c r="F9" s="136" t="s">
        <v>200</v>
      </c>
      <c r="G9" s="136"/>
      <c r="H9" s="136" t="s">
        <v>178</v>
      </c>
      <c r="I9" s="136"/>
      <c r="J9" s="136" t="s">
        <v>177</v>
      </c>
      <c r="K9" s="136"/>
    </row>
    <row r="10" spans="1:11" s="1" customFormat="1" ht="18" customHeight="1">
      <c r="A10" s="38">
        <v>1</v>
      </c>
      <c r="B10" s="136">
        <v>2</v>
      </c>
      <c r="C10" s="136"/>
      <c r="D10" s="136">
        <v>3</v>
      </c>
      <c r="E10" s="136"/>
      <c r="F10" s="136">
        <v>4</v>
      </c>
      <c r="G10" s="136"/>
      <c r="H10" s="136">
        <v>5</v>
      </c>
      <c r="I10" s="136"/>
      <c r="J10" s="136">
        <v>6</v>
      </c>
      <c r="K10" s="136"/>
    </row>
    <row r="11" spans="1:11" s="1" customFormat="1" ht="60" customHeight="1">
      <c r="A11" s="76" t="s">
        <v>103</v>
      </c>
      <c r="B11" s="161">
        <f>SUM(B12:B13)</f>
        <v>238</v>
      </c>
      <c r="C11" s="161"/>
      <c r="D11" s="161"/>
      <c r="E11" s="161"/>
      <c r="F11" s="161">
        <f>SUM(F12:F13)</f>
        <v>233</v>
      </c>
      <c r="G11" s="161"/>
      <c r="H11" s="158"/>
      <c r="I11" s="158"/>
      <c r="J11" s="158"/>
      <c r="K11" s="158"/>
    </row>
    <row r="12" spans="1:11" s="1" customFormat="1" ht="19.5" customHeight="1">
      <c r="A12" s="5" t="s">
        <v>104</v>
      </c>
      <c r="B12" s="159">
        <v>46</v>
      </c>
      <c r="C12" s="159"/>
      <c r="D12" s="159"/>
      <c r="E12" s="159"/>
      <c r="F12" s="165">
        <v>46</v>
      </c>
      <c r="G12" s="165"/>
      <c r="H12" s="160"/>
      <c r="I12" s="160"/>
      <c r="J12" s="160"/>
      <c r="K12" s="160"/>
    </row>
    <row r="13" spans="1:11" s="1" customFormat="1" ht="19.5" customHeight="1">
      <c r="A13" s="5" t="s">
        <v>179</v>
      </c>
      <c r="B13" s="159">
        <v>192</v>
      </c>
      <c r="C13" s="159"/>
      <c r="D13" s="159"/>
      <c r="E13" s="159"/>
      <c r="F13" s="165">
        <v>187</v>
      </c>
      <c r="G13" s="165"/>
      <c r="H13" s="160"/>
      <c r="I13" s="160"/>
      <c r="J13" s="160"/>
      <c r="K13" s="160"/>
    </row>
    <row r="14" spans="1:11" s="1" customFormat="1" ht="18.75" customHeight="1">
      <c r="A14" s="76" t="s">
        <v>105</v>
      </c>
      <c r="B14" s="163">
        <f>B15+B16</f>
        <v>19531</v>
      </c>
      <c r="C14" s="164"/>
      <c r="D14" s="161">
        <f>SUM(D15:D16)</f>
        <v>21555</v>
      </c>
      <c r="E14" s="161"/>
      <c r="F14" s="161">
        <f>F15+F16</f>
        <v>20326.4</v>
      </c>
      <c r="G14" s="161"/>
      <c r="H14" s="157">
        <f aca="true" t="shared" si="0" ref="H14:H19">F14-D14</f>
        <v>-1228.5999999999985</v>
      </c>
      <c r="I14" s="157"/>
      <c r="J14" s="157">
        <f aca="true" t="shared" si="1" ref="J14:J19">(F14/D14)*100</f>
        <v>94.30016237531896</v>
      </c>
      <c r="K14" s="157"/>
    </row>
    <row r="15" spans="1:12" s="1" customFormat="1" ht="19.5" customHeight="1">
      <c r="A15" s="5" t="s">
        <v>104</v>
      </c>
      <c r="B15" s="159">
        <v>2376.9</v>
      </c>
      <c r="C15" s="159"/>
      <c r="D15" s="159">
        <v>3295</v>
      </c>
      <c r="E15" s="159"/>
      <c r="F15" s="159">
        <v>3071.4</v>
      </c>
      <c r="G15" s="159"/>
      <c r="H15" s="160">
        <f t="shared" si="0"/>
        <v>-223.5999999999999</v>
      </c>
      <c r="I15" s="160"/>
      <c r="J15" s="160">
        <f t="shared" si="1"/>
        <v>93.21396054628225</v>
      </c>
      <c r="K15" s="160"/>
      <c r="L15" s="35"/>
    </row>
    <row r="16" spans="1:12" s="1" customFormat="1" ht="19.5" customHeight="1">
      <c r="A16" s="5" t="s">
        <v>179</v>
      </c>
      <c r="B16" s="162">
        <v>17154.1</v>
      </c>
      <c r="C16" s="162"/>
      <c r="D16" s="159">
        <v>18260</v>
      </c>
      <c r="E16" s="159"/>
      <c r="F16" s="162">
        <v>17255</v>
      </c>
      <c r="G16" s="162"/>
      <c r="H16" s="160">
        <f>F16-D16</f>
        <v>-1005</v>
      </c>
      <c r="I16" s="160"/>
      <c r="J16" s="160">
        <f t="shared" si="1"/>
        <v>94.49616648411829</v>
      </c>
      <c r="K16" s="160"/>
      <c r="L16" s="35"/>
    </row>
    <row r="17" spans="1:11" s="1" customFormat="1" ht="34.5" customHeight="1">
      <c r="A17" s="76" t="s">
        <v>207</v>
      </c>
      <c r="B17" s="161">
        <f>SUM(B18:B19)</f>
        <v>24054.1</v>
      </c>
      <c r="C17" s="161"/>
      <c r="D17" s="161">
        <f>SUM(D18:D19)</f>
        <v>26605</v>
      </c>
      <c r="E17" s="161"/>
      <c r="F17" s="161">
        <f>SUM(F18:F19)</f>
        <v>25058.699999999997</v>
      </c>
      <c r="G17" s="161"/>
      <c r="H17" s="157">
        <f t="shared" si="0"/>
        <v>-1546.300000000003</v>
      </c>
      <c r="I17" s="157"/>
      <c r="J17" s="157">
        <f t="shared" si="1"/>
        <v>94.18793459875963</v>
      </c>
      <c r="K17" s="157"/>
    </row>
    <row r="18" spans="1:11" s="1" customFormat="1" ht="19.5" customHeight="1">
      <c r="A18" s="5" t="s">
        <v>104</v>
      </c>
      <c r="B18" s="159">
        <v>2916.1</v>
      </c>
      <c r="C18" s="159"/>
      <c r="D18" s="159">
        <v>4045</v>
      </c>
      <c r="E18" s="159"/>
      <c r="F18" s="159">
        <v>3787.6</v>
      </c>
      <c r="G18" s="159"/>
      <c r="H18" s="160">
        <f t="shared" si="0"/>
        <v>-257.4000000000001</v>
      </c>
      <c r="I18" s="160"/>
      <c r="J18" s="160">
        <f t="shared" si="1"/>
        <v>93.63658838071693</v>
      </c>
      <c r="K18" s="160"/>
    </row>
    <row r="19" spans="1:11" s="1" customFormat="1" ht="19.5" customHeight="1">
      <c r="A19" s="5" t="s">
        <v>179</v>
      </c>
      <c r="B19" s="159">
        <v>21138</v>
      </c>
      <c r="C19" s="159"/>
      <c r="D19" s="159">
        <v>22560</v>
      </c>
      <c r="E19" s="159"/>
      <c r="F19" s="159">
        <v>21271.1</v>
      </c>
      <c r="G19" s="159"/>
      <c r="H19" s="160">
        <f t="shared" si="0"/>
        <v>-1288.9000000000015</v>
      </c>
      <c r="I19" s="160"/>
      <c r="J19" s="160">
        <f t="shared" si="1"/>
        <v>94.28679078014184</v>
      </c>
      <c r="K19" s="160"/>
    </row>
    <row r="20" spans="1:11" s="1" customFormat="1" ht="39" customHeight="1">
      <c r="A20" s="76" t="s">
        <v>106</v>
      </c>
      <c r="B20" s="156">
        <f>(B17/B11)/3</f>
        <v>33.68921568627451</v>
      </c>
      <c r="C20" s="156"/>
      <c r="D20" s="156"/>
      <c r="E20" s="156"/>
      <c r="F20" s="156">
        <f>(F17/F11)/3</f>
        <v>35.84935622317596</v>
      </c>
      <c r="G20" s="156"/>
      <c r="H20" s="158"/>
      <c r="I20" s="158"/>
      <c r="J20" s="158"/>
      <c r="K20" s="158"/>
    </row>
    <row r="21" spans="1:11" s="1" customFormat="1" ht="19.5" customHeight="1">
      <c r="A21" s="5" t="s">
        <v>104</v>
      </c>
      <c r="B21" s="156">
        <f>(B18/B12)/3</f>
        <v>21.131159420289855</v>
      </c>
      <c r="C21" s="156"/>
      <c r="D21" s="156"/>
      <c r="E21" s="156"/>
      <c r="F21" s="156">
        <f>(F18/F12)/3</f>
        <v>27.446376811594202</v>
      </c>
      <c r="G21" s="156"/>
      <c r="H21" s="157"/>
      <c r="I21" s="157"/>
      <c r="J21" s="157"/>
      <c r="K21" s="157"/>
    </row>
    <row r="22" spans="1:11" s="1" customFormat="1" ht="19.5" customHeight="1">
      <c r="A22" s="5" t="s">
        <v>179</v>
      </c>
      <c r="B22" s="156">
        <f>(B19/B13)/3</f>
        <v>36.697916666666664</v>
      </c>
      <c r="C22" s="156"/>
      <c r="D22" s="156"/>
      <c r="E22" s="156"/>
      <c r="F22" s="156">
        <f>(F19/F13)/3</f>
        <v>37.91639928698752</v>
      </c>
      <c r="G22" s="156"/>
      <c r="H22" s="157"/>
      <c r="I22" s="157"/>
      <c r="J22" s="157"/>
      <c r="K22" s="157"/>
    </row>
    <row r="23" spans="1:11" ht="10.5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pans="1:11" ht="19.5" customHeight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</row>
    <row r="25" spans="1:5" ht="15" customHeight="1">
      <c r="A25" s="37"/>
      <c r="B25" s="37"/>
      <c r="C25" s="37"/>
      <c r="D25" s="37"/>
      <c r="E25" s="37"/>
    </row>
    <row r="26" spans="1:11" ht="21.75" customHeight="1">
      <c r="A26" s="155" t="s">
        <v>107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</row>
    <row r="27" ht="10.5" customHeight="1"/>
    <row r="28" spans="1:11" ht="60" customHeight="1">
      <c r="A28" s="38" t="s">
        <v>108</v>
      </c>
      <c r="B28" s="135"/>
      <c r="C28" s="135"/>
      <c r="D28" s="135"/>
      <c r="E28" s="135"/>
      <c r="F28" s="147" t="s">
        <v>109</v>
      </c>
      <c r="G28" s="147"/>
      <c r="H28" s="147"/>
      <c r="I28" s="147"/>
      <c r="J28" s="147"/>
      <c r="K28" s="147"/>
    </row>
    <row r="29" spans="1:11" ht="20.25" customHeight="1">
      <c r="A29" s="38">
        <v>1</v>
      </c>
      <c r="B29" s="135"/>
      <c r="C29" s="135"/>
      <c r="D29" s="135"/>
      <c r="E29" s="135"/>
      <c r="F29" s="147">
        <v>3</v>
      </c>
      <c r="G29" s="147"/>
      <c r="H29" s="147"/>
      <c r="I29" s="147"/>
      <c r="J29" s="147"/>
      <c r="K29" s="147"/>
    </row>
    <row r="30" spans="1:11" ht="15.75" customHeight="1">
      <c r="A30" s="148"/>
      <c r="B30" s="149"/>
      <c r="C30" s="149"/>
      <c r="D30" s="149"/>
      <c r="E30" s="149"/>
      <c r="F30" s="150"/>
      <c r="G30" s="150"/>
      <c r="H30" s="150"/>
      <c r="I30" s="150"/>
      <c r="J30" s="150"/>
      <c r="K30" s="150"/>
    </row>
    <row r="31" spans="1:11" ht="19.5" customHeight="1">
      <c r="A31" s="148"/>
      <c r="B31" s="149"/>
      <c r="C31" s="149"/>
      <c r="D31" s="149"/>
      <c r="E31" s="149"/>
      <c r="F31" s="150"/>
      <c r="G31" s="150"/>
      <c r="H31" s="150"/>
      <c r="I31" s="150"/>
      <c r="J31" s="150"/>
      <c r="K31" s="150"/>
    </row>
    <row r="32" spans="1:11" ht="19.5" customHeight="1">
      <c r="A32" s="148"/>
      <c r="B32" s="149"/>
      <c r="C32" s="149"/>
      <c r="D32" s="149"/>
      <c r="E32" s="149"/>
      <c r="F32" s="150"/>
      <c r="G32" s="150"/>
      <c r="H32" s="150"/>
      <c r="I32" s="150"/>
      <c r="J32" s="150"/>
      <c r="K32" s="150"/>
    </row>
    <row r="33" spans="1:11" ht="19.5" customHeight="1">
      <c r="A33" s="148"/>
      <c r="B33" s="149"/>
      <c r="C33" s="149"/>
      <c r="D33" s="149"/>
      <c r="E33" s="149"/>
      <c r="F33" s="150"/>
      <c r="G33" s="150"/>
      <c r="H33" s="150"/>
      <c r="I33" s="150"/>
      <c r="J33" s="150"/>
      <c r="K33" s="150"/>
    </row>
    <row r="34" spans="1:11" ht="19.5" customHeight="1">
      <c r="A34" s="148"/>
      <c r="B34" s="149"/>
      <c r="C34" s="149"/>
      <c r="D34" s="149"/>
      <c r="E34" s="149"/>
      <c r="F34" s="150"/>
      <c r="G34" s="150"/>
      <c r="H34" s="150"/>
      <c r="I34" s="150"/>
      <c r="J34" s="150"/>
      <c r="K34" s="150"/>
    </row>
    <row r="35" spans="1:11" ht="19.5" customHeight="1">
      <c r="A35" s="29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6" ht="21.75" customHeight="1">
      <c r="A36" s="151" t="s">
        <v>110</v>
      </c>
      <c r="B36" s="151"/>
      <c r="C36" s="151"/>
      <c r="D36" s="151"/>
      <c r="E36" s="151"/>
      <c r="F36" s="151"/>
    </row>
    <row r="37" ht="19.5" customHeight="1">
      <c r="A37" s="39"/>
    </row>
    <row r="38" spans="1:11" ht="75" customHeight="1">
      <c r="A38" s="136" t="s">
        <v>111</v>
      </c>
      <c r="B38" s="136" t="s">
        <v>112</v>
      </c>
      <c r="C38" s="136"/>
      <c r="D38" s="136"/>
      <c r="E38" s="10" t="s">
        <v>201</v>
      </c>
      <c r="F38" s="136" t="s">
        <v>202</v>
      </c>
      <c r="G38" s="136"/>
      <c r="H38" s="136"/>
      <c r="I38" s="136" t="s">
        <v>196</v>
      </c>
      <c r="J38" s="136"/>
      <c r="K38" s="136"/>
    </row>
    <row r="39" spans="1:11" ht="126">
      <c r="A39" s="136"/>
      <c r="B39" s="10" t="s">
        <v>113</v>
      </c>
      <c r="C39" s="10" t="s">
        <v>172</v>
      </c>
      <c r="D39" s="10" t="s">
        <v>171</v>
      </c>
      <c r="E39" s="10" t="s">
        <v>113</v>
      </c>
      <c r="F39" s="10" t="s">
        <v>113</v>
      </c>
      <c r="G39" s="10" t="s">
        <v>172</v>
      </c>
      <c r="H39" s="10" t="s">
        <v>171</v>
      </c>
      <c r="I39" s="10" t="s">
        <v>113</v>
      </c>
      <c r="J39" s="152" t="s">
        <v>197</v>
      </c>
      <c r="K39" s="153"/>
    </row>
    <row r="40" spans="1:11" ht="18" customHeight="1">
      <c r="A40" s="10">
        <v>1</v>
      </c>
      <c r="B40" s="10">
        <v>4</v>
      </c>
      <c r="C40" s="10">
        <v>5</v>
      </c>
      <c r="D40" s="10">
        <v>6</v>
      </c>
      <c r="E40" s="10">
        <v>7</v>
      </c>
      <c r="F40" s="4">
        <v>10</v>
      </c>
      <c r="G40" s="4">
        <v>11</v>
      </c>
      <c r="H40" s="4">
        <v>12</v>
      </c>
      <c r="I40" s="4">
        <v>13</v>
      </c>
      <c r="J40" s="146">
        <v>14</v>
      </c>
      <c r="K40" s="147"/>
    </row>
    <row r="41" spans="1:11" ht="19.5" customHeight="1">
      <c r="A41" s="19" t="s">
        <v>174</v>
      </c>
      <c r="B41" s="75">
        <v>4738.7</v>
      </c>
      <c r="C41" s="102"/>
      <c r="D41" s="75">
        <v>1480</v>
      </c>
      <c r="E41" s="75">
        <v>5950</v>
      </c>
      <c r="F41" s="75">
        <v>4664</v>
      </c>
      <c r="G41" s="102"/>
      <c r="H41" s="75">
        <v>1479</v>
      </c>
      <c r="I41" s="75">
        <f aca="true" t="shared" si="2" ref="I41:I46">F41-E41</f>
        <v>-1286</v>
      </c>
      <c r="J41" s="142">
        <f aca="true" t="shared" si="3" ref="J41:J46">F41/E41*100</f>
        <v>78.38655462184873</v>
      </c>
      <c r="K41" s="143"/>
    </row>
    <row r="42" spans="1:11" ht="19.5" customHeight="1">
      <c r="A42" s="19" t="s">
        <v>174</v>
      </c>
      <c r="B42" s="75">
        <v>5580.4</v>
      </c>
      <c r="C42" s="102"/>
      <c r="D42" s="75">
        <v>814</v>
      </c>
      <c r="E42" s="75">
        <v>7850</v>
      </c>
      <c r="F42" s="75">
        <v>6617</v>
      </c>
      <c r="G42" s="102"/>
      <c r="H42" s="75">
        <v>813.6</v>
      </c>
      <c r="I42" s="75">
        <f t="shared" si="2"/>
        <v>-1233</v>
      </c>
      <c r="J42" s="142">
        <f t="shared" si="3"/>
        <v>84.29299363057325</v>
      </c>
      <c r="K42" s="143"/>
    </row>
    <row r="43" spans="1:11" ht="19.5" customHeight="1">
      <c r="A43" s="19" t="s">
        <v>174</v>
      </c>
      <c r="B43" s="75">
        <v>4504</v>
      </c>
      <c r="C43" s="102"/>
      <c r="D43" s="75">
        <v>370</v>
      </c>
      <c r="E43" s="75">
        <v>5950</v>
      </c>
      <c r="F43" s="75">
        <v>5689</v>
      </c>
      <c r="G43" s="102"/>
      <c r="H43" s="75">
        <v>369.6</v>
      </c>
      <c r="I43" s="75">
        <f t="shared" si="2"/>
        <v>-261</v>
      </c>
      <c r="J43" s="142">
        <f t="shared" si="3"/>
        <v>95.61344537815127</v>
      </c>
      <c r="K43" s="143"/>
    </row>
    <row r="44" spans="1:11" ht="19.5" customHeight="1">
      <c r="A44" s="19" t="s">
        <v>174</v>
      </c>
      <c r="B44" s="75">
        <v>5942.5</v>
      </c>
      <c r="C44" s="102"/>
      <c r="D44" s="75">
        <v>444</v>
      </c>
      <c r="E44" s="75">
        <v>7850</v>
      </c>
      <c r="F44" s="75">
        <v>7214</v>
      </c>
      <c r="G44" s="102"/>
      <c r="H44" s="75">
        <v>443.4</v>
      </c>
      <c r="I44" s="75">
        <f t="shared" si="2"/>
        <v>-636</v>
      </c>
      <c r="J44" s="142">
        <f t="shared" si="3"/>
        <v>91.89808917197452</v>
      </c>
      <c r="K44" s="143"/>
    </row>
    <row r="45" spans="1:11" ht="19.5" customHeight="1">
      <c r="A45" s="19" t="s">
        <v>174</v>
      </c>
      <c r="B45" s="75">
        <v>4732.6</v>
      </c>
      <c r="C45" s="102"/>
      <c r="D45" s="75">
        <v>740</v>
      </c>
      <c r="E45" s="75">
        <v>3500</v>
      </c>
      <c r="F45" s="75">
        <v>4841.5</v>
      </c>
      <c r="G45" s="102"/>
      <c r="H45" s="75">
        <v>739.2</v>
      </c>
      <c r="I45" s="75">
        <f t="shared" si="2"/>
        <v>1341.5</v>
      </c>
      <c r="J45" s="142">
        <f t="shared" si="3"/>
        <v>138.32857142857142</v>
      </c>
      <c r="K45" s="143"/>
    </row>
    <row r="46" spans="1:11" ht="19.5" customHeight="1">
      <c r="A46" s="19" t="s">
        <v>174</v>
      </c>
      <c r="B46" s="75">
        <v>1173.2</v>
      </c>
      <c r="C46" s="102"/>
      <c r="D46" s="75">
        <v>240</v>
      </c>
      <c r="E46" s="75"/>
      <c r="F46" s="75"/>
      <c r="G46" s="102"/>
      <c r="H46" s="75"/>
      <c r="I46" s="75">
        <f t="shared" si="2"/>
        <v>0</v>
      </c>
      <c r="J46" s="142" t="e">
        <f t="shared" si="3"/>
        <v>#DIV/0!</v>
      </c>
      <c r="K46" s="143"/>
    </row>
    <row r="47" spans="1:11" ht="19.5" customHeight="1">
      <c r="A47" s="17" t="s">
        <v>114</v>
      </c>
      <c r="B47" s="99">
        <f>SUM(B41:B46)</f>
        <v>26671.399999999998</v>
      </c>
      <c r="C47" s="101"/>
      <c r="D47" s="32"/>
      <c r="E47" s="43">
        <f>SUM(E41:E46)</f>
        <v>31100</v>
      </c>
      <c r="F47" s="74">
        <f>SUM(F41:F46)</f>
        <v>29025.5</v>
      </c>
      <c r="G47" s="42"/>
      <c r="H47" s="32"/>
      <c r="I47" s="43">
        <f>SUM(I41:I46)</f>
        <v>-2074.5</v>
      </c>
      <c r="J47" s="144"/>
      <c r="K47" s="145"/>
    </row>
  </sheetData>
  <sheetProtection selectLockedCells="1" selectUnlockedCells="1"/>
  <mergeCells count="99">
    <mergeCell ref="A1:K1"/>
    <mergeCell ref="A2:K2"/>
    <mergeCell ref="A3:K3"/>
    <mergeCell ref="A4:K4"/>
    <mergeCell ref="A5:K5"/>
    <mergeCell ref="A7:K7"/>
    <mergeCell ref="B10:C10"/>
    <mergeCell ref="D10:E10"/>
    <mergeCell ref="F10:G10"/>
    <mergeCell ref="H10:I10"/>
    <mergeCell ref="J10:K10"/>
    <mergeCell ref="B9:C9"/>
    <mergeCell ref="D9:E9"/>
    <mergeCell ref="F9:G9"/>
    <mergeCell ref="H9:I9"/>
    <mergeCell ref="J9:K9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B14:C14"/>
    <mergeCell ref="D14:E14"/>
    <mergeCell ref="F14:G14"/>
    <mergeCell ref="H14:I14"/>
    <mergeCell ref="J14:K14"/>
    <mergeCell ref="B13:C13"/>
    <mergeCell ref="D13:E13"/>
    <mergeCell ref="F13:G13"/>
    <mergeCell ref="H13:I13"/>
    <mergeCell ref="J13:K13"/>
    <mergeCell ref="B16:C16"/>
    <mergeCell ref="D16:E16"/>
    <mergeCell ref="F16:G16"/>
    <mergeCell ref="H16:I16"/>
    <mergeCell ref="J16:K16"/>
    <mergeCell ref="B15:C15"/>
    <mergeCell ref="D15:E15"/>
    <mergeCell ref="F15:G15"/>
    <mergeCell ref="H15:I15"/>
    <mergeCell ref="J15:K15"/>
    <mergeCell ref="B18:C18"/>
    <mergeCell ref="D18:E18"/>
    <mergeCell ref="F18:G18"/>
    <mergeCell ref="H18:I18"/>
    <mergeCell ref="J18:K18"/>
    <mergeCell ref="B17:C17"/>
    <mergeCell ref="D17:E17"/>
    <mergeCell ref="F17:G17"/>
    <mergeCell ref="H17:I17"/>
    <mergeCell ref="J17:K17"/>
    <mergeCell ref="B20:C20"/>
    <mergeCell ref="D20:E20"/>
    <mergeCell ref="F20:G20"/>
    <mergeCell ref="H20:I20"/>
    <mergeCell ref="J20:K20"/>
    <mergeCell ref="B19:C19"/>
    <mergeCell ref="D19:E19"/>
    <mergeCell ref="F19:G19"/>
    <mergeCell ref="H19:I19"/>
    <mergeCell ref="J19:K19"/>
    <mergeCell ref="B22:C22"/>
    <mergeCell ref="D22:E22"/>
    <mergeCell ref="F22:G22"/>
    <mergeCell ref="H22:I22"/>
    <mergeCell ref="J22:K22"/>
    <mergeCell ref="B21:C21"/>
    <mergeCell ref="D21:E21"/>
    <mergeCell ref="F21:G21"/>
    <mergeCell ref="H21:I21"/>
    <mergeCell ref="J21:K21"/>
    <mergeCell ref="A24:K24"/>
    <mergeCell ref="A26:K26"/>
    <mergeCell ref="B28:E28"/>
    <mergeCell ref="F28:K28"/>
    <mergeCell ref="B29:E29"/>
    <mergeCell ref="F29:K29"/>
    <mergeCell ref="A30:A34"/>
    <mergeCell ref="B30:E34"/>
    <mergeCell ref="F30:K34"/>
    <mergeCell ref="A36:F36"/>
    <mergeCell ref="A38:A39"/>
    <mergeCell ref="B38:D38"/>
    <mergeCell ref="F38:H38"/>
    <mergeCell ref="I38:K38"/>
    <mergeCell ref="J39:K39"/>
    <mergeCell ref="J46:K46"/>
    <mergeCell ref="J47:K47"/>
    <mergeCell ref="J40:K40"/>
    <mergeCell ref="J41:K41"/>
    <mergeCell ref="J42:K42"/>
    <mergeCell ref="J43:K43"/>
    <mergeCell ref="J44:K44"/>
    <mergeCell ref="J45:K45"/>
  </mergeCells>
  <printOptions/>
  <pageMargins left="1.18125" right="0.4597222222222222" top="0.7104166666666667" bottom="0.55" header="0.2902777777777778" footer="0.5118055555555555"/>
  <pageSetup horizontalDpi="300" verticalDpi="300" orientation="landscape" paperSize="9" scale="32" r:id="rId1"/>
  <headerFooter alignWithMargins="0">
    <oddHeader xml:space="preserve">&amp;C&amp;"Times New Roman,Обычный"&amp;14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AK135"/>
  <sheetViews>
    <sheetView view="pageBreakPreview" zoomScale="70" zoomScaleSheetLayoutView="70" zoomScalePageLayoutView="0" workbookViewId="0" topLeftCell="A16">
      <selection activeCell="N31" sqref="N31:Q31"/>
    </sheetView>
  </sheetViews>
  <sheetFormatPr defaultColWidth="9.125" defaultRowHeight="12.75"/>
  <cols>
    <col min="1" max="1" width="8.375" style="20" customWidth="1"/>
    <col min="2" max="2" width="44.50390625" style="20" customWidth="1"/>
    <col min="3" max="4" width="11.375" style="20" customWidth="1"/>
    <col min="5" max="5" width="9.625" style="20" customWidth="1"/>
    <col min="6" max="6" width="8.00390625" style="20" customWidth="1"/>
    <col min="7" max="7" width="13.875" style="20" customWidth="1"/>
    <col min="8" max="9" width="11.00390625" style="20" customWidth="1"/>
    <col min="10" max="10" width="14.125" style="20" customWidth="1"/>
    <col min="11" max="11" width="18.875" style="20" customWidth="1"/>
    <col min="12" max="13" width="9.125" style="20" customWidth="1"/>
    <col min="14" max="14" width="11.00390625" style="20" customWidth="1"/>
    <col min="15" max="15" width="12.50390625" style="20" customWidth="1"/>
    <col min="16" max="16" width="10.625" style="20" customWidth="1"/>
    <col min="17" max="17" width="9.125" style="20" customWidth="1"/>
    <col min="18" max="19" width="11.00390625" style="20" customWidth="1"/>
    <col min="20" max="20" width="8.375" style="20" customWidth="1"/>
    <col min="21" max="21" width="9.625" style="20" customWidth="1"/>
    <col min="22" max="22" width="11.00390625" style="20" customWidth="1"/>
    <col min="23" max="23" width="7.125" style="20" customWidth="1"/>
    <col min="24" max="24" width="11.00390625" style="20" customWidth="1"/>
    <col min="25" max="25" width="5.00390625" style="20" customWidth="1"/>
    <col min="26" max="26" width="12.50390625" style="20" customWidth="1"/>
    <col min="27" max="27" width="11.00390625" style="20" customWidth="1"/>
    <col min="28" max="28" width="9.50390625" style="20" customWidth="1"/>
    <col min="29" max="29" width="11.00390625" style="20" customWidth="1"/>
    <col min="30" max="30" width="8.50390625" style="20" customWidth="1"/>
    <col min="31" max="31" width="12.125" style="20" customWidth="1"/>
    <col min="32" max="16384" width="9.125" style="20" customWidth="1"/>
  </cols>
  <sheetData>
    <row r="1" spans="1:3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44"/>
      <c r="R1" s="44"/>
      <c r="S1" s="44"/>
      <c r="T1" s="44"/>
      <c r="U1" s="44"/>
      <c r="AB1" s="226"/>
      <c r="AC1" s="226"/>
      <c r="AD1" s="226"/>
      <c r="AE1" s="226"/>
    </row>
    <row r="2" spans="2:33" ht="18.75" customHeight="1">
      <c r="B2" s="45" t="s">
        <v>115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G2" s="20">
        <v>1.4</v>
      </c>
    </row>
    <row r="3" spans="1:33" ht="18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24"/>
      <c r="U3" s="24"/>
      <c r="V3" s="24"/>
      <c r="W3" s="24"/>
      <c r="X3" s="24"/>
      <c r="Y3" s="24"/>
      <c r="Z3" s="24"/>
      <c r="AA3" s="24"/>
      <c r="AB3" s="24"/>
      <c r="AC3" s="77" t="s">
        <v>198</v>
      </c>
      <c r="AD3" s="24"/>
      <c r="AE3" s="24"/>
      <c r="AG3" s="20">
        <v>1.4</v>
      </c>
    </row>
    <row r="4" spans="1:33" ht="41.25" customHeight="1">
      <c r="A4" s="204" t="s">
        <v>116</v>
      </c>
      <c r="B4" s="204" t="s">
        <v>117</v>
      </c>
      <c r="C4" s="136" t="s">
        <v>118</v>
      </c>
      <c r="D4" s="136"/>
      <c r="E4" s="136"/>
      <c r="F4" s="136"/>
      <c r="G4" s="136" t="s">
        <v>119</v>
      </c>
      <c r="H4" s="136"/>
      <c r="I4" s="136"/>
      <c r="J4" s="136"/>
      <c r="K4" s="136"/>
      <c r="L4" s="136"/>
      <c r="M4" s="136"/>
      <c r="N4" s="200" t="s">
        <v>206</v>
      </c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185" t="s">
        <v>191</v>
      </c>
      <c r="AA4" s="185"/>
      <c r="AB4" s="185"/>
      <c r="AC4" s="205" t="s">
        <v>192</v>
      </c>
      <c r="AD4" s="205"/>
      <c r="AE4" s="205"/>
      <c r="AG4" s="20">
        <v>1.4</v>
      </c>
    </row>
    <row r="5" spans="1:33" ht="48.75" customHeight="1">
      <c r="A5" s="204"/>
      <c r="B5" s="204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200" t="s">
        <v>189</v>
      </c>
      <c r="O5" s="200"/>
      <c r="P5" s="200"/>
      <c r="Q5" s="200"/>
      <c r="R5" s="200" t="s">
        <v>203</v>
      </c>
      <c r="S5" s="200"/>
      <c r="T5" s="200"/>
      <c r="U5" s="200"/>
      <c r="V5" s="200" t="s">
        <v>190</v>
      </c>
      <c r="W5" s="200"/>
      <c r="X5" s="200"/>
      <c r="Y5" s="200"/>
      <c r="Z5" s="185"/>
      <c r="AA5" s="185"/>
      <c r="AB5" s="185"/>
      <c r="AC5" s="205"/>
      <c r="AD5" s="205"/>
      <c r="AE5" s="205"/>
      <c r="AG5" s="20">
        <v>1.4</v>
      </c>
    </row>
    <row r="6" spans="1:37" ht="18" customHeight="1">
      <c r="A6" s="47">
        <v>1</v>
      </c>
      <c r="B6" s="48">
        <v>2</v>
      </c>
      <c r="C6" s="185">
        <v>3</v>
      </c>
      <c r="D6" s="185"/>
      <c r="E6" s="185"/>
      <c r="F6" s="185"/>
      <c r="G6" s="185">
        <v>4</v>
      </c>
      <c r="H6" s="185"/>
      <c r="I6" s="185"/>
      <c r="J6" s="185"/>
      <c r="K6" s="185"/>
      <c r="L6" s="185"/>
      <c r="M6" s="185"/>
      <c r="N6" s="186">
        <v>5</v>
      </c>
      <c r="O6" s="186"/>
      <c r="P6" s="186"/>
      <c r="Q6" s="186"/>
      <c r="R6" s="186">
        <v>6</v>
      </c>
      <c r="S6" s="186"/>
      <c r="T6" s="186"/>
      <c r="U6" s="186"/>
      <c r="V6" s="186">
        <v>7</v>
      </c>
      <c r="W6" s="186"/>
      <c r="X6" s="186"/>
      <c r="Y6" s="186"/>
      <c r="Z6" s="198">
        <v>8</v>
      </c>
      <c r="AA6" s="198"/>
      <c r="AB6" s="198"/>
      <c r="AC6" s="186">
        <v>9</v>
      </c>
      <c r="AD6" s="186"/>
      <c r="AE6" s="186"/>
      <c r="AG6" s="20">
        <v>1.4</v>
      </c>
      <c r="AH6" s="183">
        <v>46210</v>
      </c>
      <c r="AI6" s="183"/>
      <c r="AJ6" s="183"/>
      <c r="AK6" s="183"/>
    </row>
    <row r="7" spans="1:37" ht="19.5" customHeight="1">
      <c r="A7" s="103">
        <v>1</v>
      </c>
      <c r="B7" s="104" t="s">
        <v>181</v>
      </c>
      <c r="C7" s="170">
        <v>2004</v>
      </c>
      <c r="D7" s="170"/>
      <c r="E7" s="170"/>
      <c r="F7" s="170"/>
      <c r="G7" s="171" t="s">
        <v>193</v>
      </c>
      <c r="H7" s="171"/>
      <c r="I7" s="171"/>
      <c r="J7" s="171"/>
      <c r="K7" s="171"/>
      <c r="L7" s="171"/>
      <c r="M7" s="171"/>
      <c r="N7" s="172">
        <v>13.5</v>
      </c>
      <c r="O7" s="172"/>
      <c r="P7" s="172"/>
      <c r="Q7" s="172"/>
      <c r="R7" s="172">
        <v>0</v>
      </c>
      <c r="S7" s="172"/>
      <c r="T7" s="172"/>
      <c r="U7" s="172"/>
      <c r="V7" s="172">
        <v>4</v>
      </c>
      <c r="W7" s="172"/>
      <c r="X7" s="172"/>
      <c r="Y7" s="172"/>
      <c r="Z7" s="173">
        <f aca="true" t="shared" si="0" ref="Z7:Z37">V7-R7</f>
        <v>4</v>
      </c>
      <c r="AA7" s="173"/>
      <c r="AB7" s="173"/>
      <c r="AC7" s="169" t="e">
        <f aca="true" t="shared" si="1" ref="AC7:AC25">(V7/R7)*100</f>
        <v>#DIV/0!</v>
      </c>
      <c r="AD7" s="169"/>
      <c r="AE7" s="169"/>
      <c r="AG7" s="20">
        <v>1.4</v>
      </c>
      <c r="AH7" s="183">
        <v>22726</v>
      </c>
      <c r="AI7" s="183"/>
      <c r="AJ7" s="183"/>
      <c r="AK7" s="183"/>
    </row>
    <row r="8" spans="1:37" ht="19.5" customHeight="1">
      <c r="A8" s="103">
        <v>2</v>
      </c>
      <c r="B8" s="105" t="s">
        <v>182</v>
      </c>
      <c r="C8" s="170">
        <v>2009</v>
      </c>
      <c r="D8" s="170"/>
      <c r="E8" s="170"/>
      <c r="F8" s="170"/>
      <c r="G8" s="171" t="s">
        <v>193</v>
      </c>
      <c r="H8" s="171"/>
      <c r="I8" s="171"/>
      <c r="J8" s="171"/>
      <c r="K8" s="171"/>
      <c r="L8" s="171"/>
      <c r="M8" s="171"/>
      <c r="N8" s="172">
        <v>13.5</v>
      </c>
      <c r="O8" s="172"/>
      <c r="P8" s="172"/>
      <c r="Q8" s="172"/>
      <c r="R8" s="172">
        <v>0</v>
      </c>
      <c r="S8" s="172"/>
      <c r="T8" s="172"/>
      <c r="U8" s="172"/>
      <c r="V8" s="172">
        <v>4</v>
      </c>
      <c r="W8" s="172"/>
      <c r="X8" s="172"/>
      <c r="Y8" s="172"/>
      <c r="Z8" s="173">
        <f t="shared" si="0"/>
        <v>4</v>
      </c>
      <c r="AA8" s="173"/>
      <c r="AB8" s="173"/>
      <c r="AC8" s="169" t="e">
        <f t="shared" si="1"/>
        <v>#DIV/0!</v>
      </c>
      <c r="AD8" s="169"/>
      <c r="AE8" s="169"/>
      <c r="AG8" s="20">
        <v>1.4</v>
      </c>
      <c r="AH8" s="183">
        <v>9238</v>
      </c>
      <c r="AI8" s="183"/>
      <c r="AJ8" s="183"/>
      <c r="AK8" s="183"/>
    </row>
    <row r="9" spans="1:37" ht="19.5" customHeight="1">
      <c r="A9" s="103">
        <v>3</v>
      </c>
      <c r="B9" s="105" t="s">
        <v>183</v>
      </c>
      <c r="C9" s="170">
        <v>2006</v>
      </c>
      <c r="D9" s="170"/>
      <c r="E9" s="170"/>
      <c r="F9" s="170"/>
      <c r="G9" s="171" t="s">
        <v>193</v>
      </c>
      <c r="H9" s="171"/>
      <c r="I9" s="171"/>
      <c r="J9" s="171"/>
      <c r="K9" s="171"/>
      <c r="L9" s="171"/>
      <c r="M9" s="171"/>
      <c r="N9" s="172">
        <v>14.3</v>
      </c>
      <c r="O9" s="172"/>
      <c r="P9" s="172"/>
      <c r="Q9" s="172"/>
      <c r="R9" s="172">
        <v>0</v>
      </c>
      <c r="S9" s="172"/>
      <c r="T9" s="172"/>
      <c r="U9" s="172"/>
      <c r="V9" s="172">
        <v>4</v>
      </c>
      <c r="W9" s="172"/>
      <c r="X9" s="172"/>
      <c r="Y9" s="172"/>
      <c r="Z9" s="173">
        <f t="shared" si="0"/>
        <v>4</v>
      </c>
      <c r="AA9" s="173"/>
      <c r="AB9" s="173"/>
      <c r="AC9" s="169" t="e">
        <f t="shared" si="1"/>
        <v>#DIV/0!</v>
      </c>
      <c r="AD9" s="169"/>
      <c r="AE9" s="169"/>
      <c r="AG9" s="20">
        <v>1.4</v>
      </c>
      <c r="AH9" s="183">
        <v>29240</v>
      </c>
      <c r="AI9" s="183"/>
      <c r="AJ9" s="183"/>
      <c r="AK9" s="183"/>
    </row>
    <row r="10" spans="1:37" ht="19.5" customHeight="1">
      <c r="A10" s="103">
        <v>4</v>
      </c>
      <c r="B10" s="105" t="s">
        <v>183</v>
      </c>
      <c r="C10" s="170">
        <v>2007</v>
      </c>
      <c r="D10" s="170"/>
      <c r="E10" s="170"/>
      <c r="F10" s="170"/>
      <c r="G10" s="171" t="s">
        <v>193</v>
      </c>
      <c r="H10" s="171"/>
      <c r="I10" s="171"/>
      <c r="J10" s="171"/>
      <c r="K10" s="171"/>
      <c r="L10" s="171"/>
      <c r="M10" s="171"/>
      <c r="N10" s="172">
        <v>13.5</v>
      </c>
      <c r="O10" s="172"/>
      <c r="P10" s="172"/>
      <c r="Q10" s="172"/>
      <c r="R10" s="172">
        <v>0</v>
      </c>
      <c r="S10" s="172"/>
      <c r="T10" s="172"/>
      <c r="U10" s="172"/>
      <c r="V10" s="172">
        <v>4</v>
      </c>
      <c r="W10" s="172"/>
      <c r="X10" s="172"/>
      <c r="Y10" s="172"/>
      <c r="Z10" s="173">
        <f t="shared" si="0"/>
        <v>4</v>
      </c>
      <c r="AA10" s="173"/>
      <c r="AB10" s="173"/>
      <c r="AC10" s="169" t="e">
        <f t="shared" si="1"/>
        <v>#DIV/0!</v>
      </c>
      <c r="AD10" s="169"/>
      <c r="AE10" s="169"/>
      <c r="AG10" s="20">
        <v>1.4</v>
      </c>
      <c r="AH10" s="183">
        <v>437</v>
      </c>
      <c r="AI10" s="183"/>
      <c r="AJ10" s="183"/>
      <c r="AK10" s="183"/>
    </row>
    <row r="11" spans="1:37" ht="19.5" customHeight="1">
      <c r="A11" s="103">
        <v>5</v>
      </c>
      <c r="B11" s="105" t="s">
        <v>183</v>
      </c>
      <c r="C11" s="170">
        <v>2007</v>
      </c>
      <c r="D11" s="170"/>
      <c r="E11" s="170"/>
      <c r="F11" s="170"/>
      <c r="G11" s="171" t="s">
        <v>193</v>
      </c>
      <c r="H11" s="171"/>
      <c r="I11" s="171"/>
      <c r="J11" s="171"/>
      <c r="K11" s="171"/>
      <c r="L11" s="171"/>
      <c r="M11" s="171"/>
      <c r="N11" s="172">
        <v>14.3</v>
      </c>
      <c r="O11" s="172"/>
      <c r="P11" s="172"/>
      <c r="Q11" s="172"/>
      <c r="R11" s="172">
        <v>0</v>
      </c>
      <c r="S11" s="172"/>
      <c r="T11" s="172"/>
      <c r="U11" s="172"/>
      <c r="V11" s="172">
        <v>4</v>
      </c>
      <c r="W11" s="172"/>
      <c r="X11" s="172"/>
      <c r="Y11" s="172"/>
      <c r="Z11" s="173">
        <f t="shared" si="0"/>
        <v>4</v>
      </c>
      <c r="AA11" s="173"/>
      <c r="AB11" s="173"/>
      <c r="AC11" s="169" t="e">
        <f t="shared" si="1"/>
        <v>#DIV/0!</v>
      </c>
      <c r="AD11" s="169"/>
      <c r="AE11" s="169"/>
      <c r="AG11" s="20">
        <v>1.4</v>
      </c>
      <c r="AH11" s="183">
        <v>453</v>
      </c>
      <c r="AI11" s="183"/>
      <c r="AJ11" s="183"/>
      <c r="AK11" s="183"/>
    </row>
    <row r="12" spans="1:37" ht="19.5" customHeight="1">
      <c r="A12" s="103">
        <v>6</v>
      </c>
      <c r="B12" s="105" t="s">
        <v>184</v>
      </c>
      <c r="C12" s="170">
        <v>2010</v>
      </c>
      <c r="D12" s="170"/>
      <c r="E12" s="170"/>
      <c r="F12" s="170"/>
      <c r="G12" s="171" t="s">
        <v>193</v>
      </c>
      <c r="H12" s="171"/>
      <c r="I12" s="171"/>
      <c r="J12" s="171"/>
      <c r="K12" s="171"/>
      <c r="L12" s="171"/>
      <c r="M12" s="171"/>
      <c r="N12" s="172">
        <v>13.5</v>
      </c>
      <c r="O12" s="172"/>
      <c r="P12" s="172"/>
      <c r="Q12" s="172"/>
      <c r="R12" s="172">
        <v>0</v>
      </c>
      <c r="S12" s="172"/>
      <c r="T12" s="172"/>
      <c r="U12" s="172"/>
      <c r="V12" s="172">
        <v>4</v>
      </c>
      <c r="W12" s="172"/>
      <c r="X12" s="172"/>
      <c r="Y12" s="172"/>
      <c r="Z12" s="173">
        <f t="shared" si="0"/>
        <v>4</v>
      </c>
      <c r="AA12" s="173"/>
      <c r="AB12" s="173"/>
      <c r="AC12" s="169" t="e">
        <f t="shared" si="1"/>
        <v>#DIV/0!</v>
      </c>
      <c r="AD12" s="169"/>
      <c r="AE12" s="169"/>
      <c r="AG12" s="20">
        <v>1.4</v>
      </c>
      <c r="AH12" s="183">
        <v>868</v>
      </c>
      <c r="AI12" s="183"/>
      <c r="AJ12" s="183"/>
      <c r="AK12" s="183"/>
    </row>
    <row r="13" spans="1:37" ht="19.5" customHeight="1">
      <c r="A13" s="103">
        <v>7</v>
      </c>
      <c r="B13" s="105" t="s">
        <v>183</v>
      </c>
      <c r="C13" s="170">
        <v>2007</v>
      </c>
      <c r="D13" s="170"/>
      <c r="E13" s="170"/>
      <c r="F13" s="170"/>
      <c r="G13" s="171" t="s">
        <v>193</v>
      </c>
      <c r="H13" s="171"/>
      <c r="I13" s="171"/>
      <c r="J13" s="171"/>
      <c r="K13" s="171"/>
      <c r="L13" s="171"/>
      <c r="M13" s="171"/>
      <c r="N13" s="172">
        <v>14.3</v>
      </c>
      <c r="O13" s="172"/>
      <c r="P13" s="172"/>
      <c r="Q13" s="172"/>
      <c r="R13" s="172">
        <v>0</v>
      </c>
      <c r="S13" s="172"/>
      <c r="T13" s="172"/>
      <c r="U13" s="172"/>
      <c r="V13" s="172">
        <v>4</v>
      </c>
      <c r="W13" s="172"/>
      <c r="X13" s="172"/>
      <c r="Y13" s="172"/>
      <c r="Z13" s="173">
        <f t="shared" si="0"/>
        <v>4</v>
      </c>
      <c r="AA13" s="173"/>
      <c r="AB13" s="173"/>
      <c r="AC13" s="169" t="e">
        <f t="shared" si="1"/>
        <v>#DIV/0!</v>
      </c>
      <c r="AD13" s="169"/>
      <c r="AE13" s="169"/>
      <c r="AG13" s="20">
        <v>1.4</v>
      </c>
      <c r="AH13" s="183">
        <v>90</v>
      </c>
      <c r="AI13" s="183"/>
      <c r="AJ13" s="183"/>
      <c r="AK13" s="183"/>
    </row>
    <row r="14" spans="1:37" ht="19.5" customHeight="1">
      <c r="A14" s="103">
        <v>8</v>
      </c>
      <c r="B14" s="105" t="s">
        <v>183</v>
      </c>
      <c r="C14" s="170">
        <v>2007</v>
      </c>
      <c r="D14" s="170"/>
      <c r="E14" s="170"/>
      <c r="F14" s="170"/>
      <c r="G14" s="171" t="s">
        <v>193</v>
      </c>
      <c r="H14" s="171"/>
      <c r="I14" s="171"/>
      <c r="J14" s="171"/>
      <c r="K14" s="171"/>
      <c r="L14" s="171"/>
      <c r="M14" s="171"/>
      <c r="N14" s="172">
        <v>14.2</v>
      </c>
      <c r="O14" s="172"/>
      <c r="P14" s="172"/>
      <c r="Q14" s="172"/>
      <c r="R14" s="172">
        <v>0</v>
      </c>
      <c r="S14" s="172"/>
      <c r="T14" s="172"/>
      <c r="U14" s="172"/>
      <c r="V14" s="172">
        <v>4</v>
      </c>
      <c r="W14" s="172"/>
      <c r="X14" s="172"/>
      <c r="Y14" s="172"/>
      <c r="Z14" s="173">
        <f t="shared" si="0"/>
        <v>4</v>
      </c>
      <c r="AA14" s="173"/>
      <c r="AB14" s="173"/>
      <c r="AC14" s="169" t="e">
        <f t="shared" si="1"/>
        <v>#DIV/0!</v>
      </c>
      <c r="AD14" s="169"/>
      <c r="AE14" s="169"/>
      <c r="AG14" s="20">
        <v>1.4</v>
      </c>
      <c r="AH14" s="183">
        <v>173</v>
      </c>
      <c r="AI14" s="183"/>
      <c r="AJ14" s="183"/>
      <c r="AK14" s="183"/>
    </row>
    <row r="15" spans="1:37" ht="19.5" customHeight="1">
      <c r="A15" s="103">
        <v>9</v>
      </c>
      <c r="B15" s="105" t="s">
        <v>185</v>
      </c>
      <c r="C15" s="170">
        <v>2009</v>
      </c>
      <c r="D15" s="170"/>
      <c r="E15" s="170"/>
      <c r="F15" s="170"/>
      <c r="G15" s="171" t="s">
        <v>193</v>
      </c>
      <c r="H15" s="171"/>
      <c r="I15" s="171"/>
      <c r="J15" s="171"/>
      <c r="K15" s="171"/>
      <c r="L15" s="171"/>
      <c r="M15" s="171"/>
      <c r="N15" s="172">
        <v>13.5</v>
      </c>
      <c r="O15" s="172"/>
      <c r="P15" s="172"/>
      <c r="Q15" s="172"/>
      <c r="R15" s="172">
        <v>0</v>
      </c>
      <c r="S15" s="172"/>
      <c r="T15" s="172"/>
      <c r="U15" s="172"/>
      <c r="V15" s="172">
        <v>4</v>
      </c>
      <c r="W15" s="172"/>
      <c r="X15" s="172"/>
      <c r="Y15" s="172"/>
      <c r="Z15" s="173">
        <f t="shared" si="0"/>
        <v>4</v>
      </c>
      <c r="AA15" s="173"/>
      <c r="AB15" s="173"/>
      <c r="AC15" s="169" t="e">
        <f t="shared" si="1"/>
        <v>#DIV/0!</v>
      </c>
      <c r="AD15" s="169"/>
      <c r="AE15" s="169"/>
      <c r="AG15" s="20">
        <v>1.4</v>
      </c>
      <c r="AH15" s="183">
        <v>672</v>
      </c>
      <c r="AI15" s="183"/>
      <c r="AJ15" s="183"/>
      <c r="AK15" s="183"/>
    </row>
    <row r="16" spans="1:37" ht="19.5" customHeight="1">
      <c r="A16" s="103">
        <v>10</v>
      </c>
      <c r="B16" s="105" t="s">
        <v>185</v>
      </c>
      <c r="C16" s="225">
        <v>2009</v>
      </c>
      <c r="D16" s="225"/>
      <c r="E16" s="225"/>
      <c r="F16" s="225"/>
      <c r="G16" s="171" t="s">
        <v>193</v>
      </c>
      <c r="H16" s="171"/>
      <c r="I16" s="171"/>
      <c r="J16" s="171"/>
      <c r="K16" s="171"/>
      <c r="L16" s="171"/>
      <c r="M16" s="171"/>
      <c r="N16" s="172">
        <v>13.5</v>
      </c>
      <c r="O16" s="172"/>
      <c r="P16" s="172"/>
      <c r="Q16" s="172"/>
      <c r="R16" s="172">
        <v>0</v>
      </c>
      <c r="S16" s="172"/>
      <c r="T16" s="172"/>
      <c r="U16" s="172"/>
      <c r="V16" s="172">
        <v>4</v>
      </c>
      <c r="W16" s="172"/>
      <c r="X16" s="172"/>
      <c r="Y16" s="172"/>
      <c r="Z16" s="173">
        <f t="shared" si="0"/>
        <v>4</v>
      </c>
      <c r="AA16" s="173"/>
      <c r="AB16" s="173"/>
      <c r="AC16" s="169" t="e">
        <f t="shared" si="1"/>
        <v>#DIV/0!</v>
      </c>
      <c r="AD16" s="169"/>
      <c r="AE16" s="169"/>
      <c r="AG16" s="20">
        <v>1.4</v>
      </c>
      <c r="AH16" s="183">
        <v>194</v>
      </c>
      <c r="AI16" s="183"/>
      <c r="AJ16" s="183"/>
      <c r="AK16" s="183"/>
    </row>
    <row r="17" spans="1:37" ht="19.5" customHeight="1">
      <c r="A17" s="103">
        <v>11</v>
      </c>
      <c r="B17" s="105" t="s">
        <v>186</v>
      </c>
      <c r="C17" s="222">
        <v>2006</v>
      </c>
      <c r="D17" s="223"/>
      <c r="E17" s="223"/>
      <c r="F17" s="224"/>
      <c r="G17" s="171" t="s">
        <v>193</v>
      </c>
      <c r="H17" s="171"/>
      <c r="I17" s="171"/>
      <c r="J17" s="171"/>
      <c r="K17" s="171"/>
      <c r="L17" s="171"/>
      <c r="M17" s="171"/>
      <c r="N17" s="172">
        <v>13.5</v>
      </c>
      <c r="O17" s="172"/>
      <c r="P17" s="172"/>
      <c r="Q17" s="172"/>
      <c r="R17" s="172">
        <v>0</v>
      </c>
      <c r="S17" s="172"/>
      <c r="T17" s="172"/>
      <c r="U17" s="172"/>
      <c r="V17" s="172">
        <v>4</v>
      </c>
      <c r="W17" s="172"/>
      <c r="X17" s="172"/>
      <c r="Y17" s="172"/>
      <c r="Z17" s="173">
        <f t="shared" si="0"/>
        <v>4</v>
      </c>
      <c r="AA17" s="173"/>
      <c r="AB17" s="173"/>
      <c r="AC17" s="169" t="e">
        <f t="shared" si="1"/>
        <v>#DIV/0!</v>
      </c>
      <c r="AD17" s="169"/>
      <c r="AE17" s="169"/>
      <c r="AG17" s="20">
        <v>1.4</v>
      </c>
      <c r="AH17" s="183">
        <v>295</v>
      </c>
      <c r="AI17" s="183"/>
      <c r="AJ17" s="183"/>
      <c r="AK17" s="183"/>
    </row>
    <row r="18" spans="1:37" ht="19.5" customHeight="1">
      <c r="A18" s="103">
        <v>12</v>
      </c>
      <c r="B18" s="105" t="s">
        <v>183</v>
      </c>
      <c r="C18" s="222">
        <v>2005</v>
      </c>
      <c r="D18" s="223"/>
      <c r="E18" s="223"/>
      <c r="F18" s="224"/>
      <c r="G18" s="171" t="s">
        <v>193</v>
      </c>
      <c r="H18" s="171"/>
      <c r="I18" s="171"/>
      <c r="J18" s="171"/>
      <c r="K18" s="171"/>
      <c r="L18" s="171"/>
      <c r="M18" s="171"/>
      <c r="N18" s="172">
        <v>13.5</v>
      </c>
      <c r="O18" s="172"/>
      <c r="P18" s="172"/>
      <c r="Q18" s="172"/>
      <c r="R18" s="172">
        <v>0</v>
      </c>
      <c r="S18" s="172"/>
      <c r="T18" s="172"/>
      <c r="U18" s="172"/>
      <c r="V18" s="172">
        <v>4</v>
      </c>
      <c r="W18" s="172"/>
      <c r="X18" s="172"/>
      <c r="Y18" s="172"/>
      <c r="Z18" s="173">
        <f t="shared" si="0"/>
        <v>4</v>
      </c>
      <c r="AA18" s="173"/>
      <c r="AB18" s="173"/>
      <c r="AC18" s="169" t="e">
        <f t="shared" si="1"/>
        <v>#DIV/0!</v>
      </c>
      <c r="AD18" s="169"/>
      <c r="AE18" s="169"/>
      <c r="AG18" s="20">
        <v>1.4</v>
      </c>
      <c r="AH18" s="183">
        <v>205</v>
      </c>
      <c r="AI18" s="183"/>
      <c r="AJ18" s="183"/>
      <c r="AK18" s="183"/>
    </row>
    <row r="19" spans="1:37" ht="19.5" customHeight="1">
      <c r="A19" s="103">
        <v>13</v>
      </c>
      <c r="B19" s="105" t="s">
        <v>187</v>
      </c>
      <c r="C19" s="222">
        <v>2009</v>
      </c>
      <c r="D19" s="223"/>
      <c r="E19" s="223"/>
      <c r="F19" s="224"/>
      <c r="G19" s="171" t="s">
        <v>193</v>
      </c>
      <c r="H19" s="171"/>
      <c r="I19" s="171"/>
      <c r="J19" s="171"/>
      <c r="K19" s="171"/>
      <c r="L19" s="171"/>
      <c r="M19" s="171"/>
      <c r="N19" s="172">
        <v>13.5</v>
      </c>
      <c r="O19" s="172"/>
      <c r="P19" s="172"/>
      <c r="Q19" s="172"/>
      <c r="R19" s="172">
        <v>0</v>
      </c>
      <c r="S19" s="172"/>
      <c r="T19" s="172"/>
      <c r="U19" s="172"/>
      <c r="V19" s="172">
        <v>4</v>
      </c>
      <c r="W19" s="172"/>
      <c r="X19" s="172"/>
      <c r="Y19" s="172"/>
      <c r="Z19" s="173">
        <f t="shared" si="0"/>
        <v>4</v>
      </c>
      <c r="AA19" s="173"/>
      <c r="AB19" s="173"/>
      <c r="AC19" s="169" t="e">
        <f t="shared" si="1"/>
        <v>#DIV/0!</v>
      </c>
      <c r="AD19" s="169"/>
      <c r="AE19" s="169"/>
      <c r="AG19" s="20">
        <v>1.4</v>
      </c>
      <c r="AH19" s="183">
        <v>671</v>
      </c>
      <c r="AI19" s="183"/>
      <c r="AJ19" s="183"/>
      <c r="AK19" s="183"/>
    </row>
    <row r="20" spans="1:37" ht="19.5" customHeight="1">
      <c r="A20" s="103">
        <v>14</v>
      </c>
      <c r="B20" s="105" t="s">
        <v>187</v>
      </c>
      <c r="C20" s="180">
        <v>2009</v>
      </c>
      <c r="D20" s="181"/>
      <c r="E20" s="181"/>
      <c r="F20" s="182"/>
      <c r="G20" s="171" t="s">
        <v>193</v>
      </c>
      <c r="H20" s="171"/>
      <c r="I20" s="171"/>
      <c r="J20" s="171"/>
      <c r="K20" s="171"/>
      <c r="L20" s="171"/>
      <c r="M20" s="171"/>
      <c r="N20" s="172">
        <v>14.3</v>
      </c>
      <c r="O20" s="172"/>
      <c r="P20" s="172"/>
      <c r="Q20" s="172"/>
      <c r="R20" s="172">
        <v>0</v>
      </c>
      <c r="S20" s="172"/>
      <c r="T20" s="172"/>
      <c r="U20" s="172"/>
      <c r="V20" s="172">
        <v>4</v>
      </c>
      <c r="W20" s="172"/>
      <c r="X20" s="172"/>
      <c r="Y20" s="172"/>
      <c r="Z20" s="173">
        <f t="shared" si="0"/>
        <v>4</v>
      </c>
      <c r="AA20" s="173"/>
      <c r="AB20" s="173"/>
      <c r="AC20" s="169" t="e">
        <f t="shared" si="1"/>
        <v>#DIV/0!</v>
      </c>
      <c r="AD20" s="169"/>
      <c r="AE20" s="169"/>
      <c r="AG20" s="20">
        <v>1.4</v>
      </c>
      <c r="AH20" s="183">
        <v>761</v>
      </c>
      <c r="AI20" s="183"/>
      <c r="AJ20" s="183"/>
      <c r="AK20" s="183"/>
    </row>
    <row r="21" spans="1:37" ht="19.5" customHeight="1">
      <c r="A21" s="103">
        <v>15</v>
      </c>
      <c r="B21" s="105" t="s">
        <v>215</v>
      </c>
      <c r="C21" s="180">
        <v>1987</v>
      </c>
      <c r="D21" s="181"/>
      <c r="E21" s="181"/>
      <c r="F21" s="182"/>
      <c r="G21" s="171" t="s">
        <v>193</v>
      </c>
      <c r="H21" s="171"/>
      <c r="I21" s="171"/>
      <c r="J21" s="171"/>
      <c r="K21" s="171"/>
      <c r="L21" s="171"/>
      <c r="M21" s="171"/>
      <c r="N21" s="172">
        <v>13.5</v>
      </c>
      <c r="O21" s="172"/>
      <c r="P21" s="172"/>
      <c r="Q21" s="172"/>
      <c r="R21" s="172">
        <v>0</v>
      </c>
      <c r="S21" s="172"/>
      <c r="T21" s="172"/>
      <c r="U21" s="172"/>
      <c r="V21" s="172">
        <v>4</v>
      </c>
      <c r="W21" s="172"/>
      <c r="X21" s="172"/>
      <c r="Y21" s="172"/>
      <c r="Z21" s="173">
        <f t="shared" si="0"/>
        <v>4</v>
      </c>
      <c r="AA21" s="173"/>
      <c r="AB21" s="173"/>
      <c r="AC21" s="169" t="e">
        <f t="shared" si="1"/>
        <v>#DIV/0!</v>
      </c>
      <c r="AD21" s="169"/>
      <c r="AE21" s="169"/>
      <c r="AG21" s="20">
        <v>1.4</v>
      </c>
      <c r="AH21" s="183">
        <v>761</v>
      </c>
      <c r="AI21" s="183"/>
      <c r="AJ21" s="183"/>
      <c r="AK21" s="183"/>
    </row>
    <row r="22" spans="1:37" ht="19.5" customHeight="1">
      <c r="A22" s="103">
        <v>16</v>
      </c>
      <c r="B22" s="105" t="s">
        <v>250</v>
      </c>
      <c r="C22" s="180">
        <v>1987</v>
      </c>
      <c r="D22" s="181"/>
      <c r="E22" s="181"/>
      <c r="F22" s="182"/>
      <c r="G22" s="171" t="s">
        <v>193</v>
      </c>
      <c r="H22" s="171"/>
      <c r="I22" s="171"/>
      <c r="J22" s="171"/>
      <c r="K22" s="171"/>
      <c r="L22" s="171"/>
      <c r="M22" s="171"/>
      <c r="N22" s="172">
        <v>6</v>
      </c>
      <c r="O22" s="172"/>
      <c r="P22" s="172"/>
      <c r="Q22" s="172"/>
      <c r="R22" s="172">
        <v>0</v>
      </c>
      <c r="S22" s="172"/>
      <c r="T22" s="172"/>
      <c r="U22" s="172"/>
      <c r="V22" s="172">
        <v>4</v>
      </c>
      <c r="W22" s="172"/>
      <c r="X22" s="172"/>
      <c r="Y22" s="172"/>
      <c r="Z22" s="173">
        <f>V22-R22</f>
        <v>4</v>
      </c>
      <c r="AA22" s="173"/>
      <c r="AB22" s="173"/>
      <c r="AC22" s="169" t="e">
        <f>(V22/R22)*100</f>
        <v>#DIV/0!</v>
      </c>
      <c r="AD22" s="169"/>
      <c r="AE22" s="169"/>
      <c r="AH22" s="83"/>
      <c r="AI22" s="83"/>
      <c r="AJ22" s="83"/>
      <c r="AK22" s="83"/>
    </row>
    <row r="23" spans="1:37" ht="32.25" customHeight="1">
      <c r="A23" s="103">
        <v>17</v>
      </c>
      <c r="B23" s="106" t="s">
        <v>212</v>
      </c>
      <c r="C23" s="170">
        <v>2018</v>
      </c>
      <c r="D23" s="170"/>
      <c r="E23" s="170"/>
      <c r="F23" s="170"/>
      <c r="G23" s="171" t="s">
        <v>193</v>
      </c>
      <c r="H23" s="171"/>
      <c r="I23" s="171"/>
      <c r="J23" s="171"/>
      <c r="K23" s="171"/>
      <c r="L23" s="171"/>
      <c r="M23" s="171"/>
      <c r="N23" s="172">
        <v>12</v>
      </c>
      <c r="O23" s="172"/>
      <c r="P23" s="172"/>
      <c r="Q23" s="172"/>
      <c r="R23" s="172">
        <v>0</v>
      </c>
      <c r="S23" s="172"/>
      <c r="T23" s="172"/>
      <c r="U23" s="172"/>
      <c r="V23" s="172">
        <v>8</v>
      </c>
      <c r="W23" s="172"/>
      <c r="X23" s="172"/>
      <c r="Y23" s="172"/>
      <c r="Z23" s="173">
        <f t="shared" si="0"/>
        <v>8</v>
      </c>
      <c r="AA23" s="173"/>
      <c r="AB23" s="173"/>
      <c r="AC23" s="169" t="e">
        <f t="shared" si="1"/>
        <v>#DIV/0!</v>
      </c>
      <c r="AD23" s="169"/>
      <c r="AE23" s="169"/>
      <c r="AG23" s="20">
        <v>1.4</v>
      </c>
      <c r="AH23" s="183">
        <v>240</v>
      </c>
      <c r="AI23" s="183"/>
      <c r="AJ23" s="183"/>
      <c r="AK23" s="183"/>
    </row>
    <row r="24" spans="1:37" ht="32.25" customHeight="1">
      <c r="A24" s="103">
        <v>18</v>
      </c>
      <c r="B24" s="106" t="s">
        <v>213</v>
      </c>
      <c r="C24" s="170">
        <v>2018</v>
      </c>
      <c r="D24" s="170"/>
      <c r="E24" s="170"/>
      <c r="F24" s="170"/>
      <c r="G24" s="171" t="s">
        <v>193</v>
      </c>
      <c r="H24" s="171"/>
      <c r="I24" s="171"/>
      <c r="J24" s="171"/>
      <c r="K24" s="171"/>
      <c r="L24" s="171"/>
      <c r="M24" s="171"/>
      <c r="N24" s="172">
        <v>12</v>
      </c>
      <c r="O24" s="172"/>
      <c r="P24" s="172"/>
      <c r="Q24" s="172"/>
      <c r="R24" s="172">
        <v>0</v>
      </c>
      <c r="S24" s="172"/>
      <c r="T24" s="172"/>
      <c r="U24" s="172"/>
      <c r="V24" s="172">
        <v>8</v>
      </c>
      <c r="W24" s="172"/>
      <c r="X24" s="172"/>
      <c r="Y24" s="172"/>
      <c r="Z24" s="173">
        <f t="shared" si="0"/>
        <v>8</v>
      </c>
      <c r="AA24" s="173"/>
      <c r="AB24" s="173"/>
      <c r="AC24" s="169" t="e">
        <f t="shared" si="1"/>
        <v>#DIV/0!</v>
      </c>
      <c r="AD24" s="169"/>
      <c r="AE24" s="169"/>
      <c r="AG24" s="20">
        <v>1.4</v>
      </c>
      <c r="AH24" s="183">
        <v>519</v>
      </c>
      <c r="AI24" s="183"/>
      <c r="AJ24" s="183"/>
      <c r="AK24" s="183"/>
    </row>
    <row r="25" spans="1:37" ht="32.25" customHeight="1">
      <c r="A25" s="103">
        <v>19</v>
      </c>
      <c r="B25" s="106" t="s">
        <v>214</v>
      </c>
      <c r="C25" s="180">
        <v>2018</v>
      </c>
      <c r="D25" s="181"/>
      <c r="E25" s="181"/>
      <c r="F25" s="182"/>
      <c r="G25" s="171" t="s">
        <v>193</v>
      </c>
      <c r="H25" s="171"/>
      <c r="I25" s="171"/>
      <c r="J25" s="171"/>
      <c r="K25" s="171"/>
      <c r="L25" s="171"/>
      <c r="M25" s="171"/>
      <c r="N25" s="172">
        <v>9</v>
      </c>
      <c r="O25" s="172"/>
      <c r="P25" s="172"/>
      <c r="Q25" s="172"/>
      <c r="R25" s="172">
        <v>0</v>
      </c>
      <c r="S25" s="172"/>
      <c r="T25" s="172"/>
      <c r="U25" s="172"/>
      <c r="V25" s="172">
        <v>8</v>
      </c>
      <c r="W25" s="172"/>
      <c r="X25" s="172"/>
      <c r="Y25" s="172"/>
      <c r="Z25" s="173">
        <f t="shared" si="0"/>
        <v>8</v>
      </c>
      <c r="AA25" s="173"/>
      <c r="AB25" s="173"/>
      <c r="AC25" s="169" t="e">
        <f t="shared" si="1"/>
        <v>#DIV/0!</v>
      </c>
      <c r="AD25" s="169"/>
      <c r="AE25" s="169"/>
      <c r="AH25" s="83"/>
      <c r="AI25" s="83"/>
      <c r="AJ25" s="83"/>
      <c r="AK25" s="83"/>
    </row>
    <row r="26" spans="1:37" ht="32.25" customHeight="1">
      <c r="A26" s="103">
        <v>20</v>
      </c>
      <c r="B26" s="82" t="s">
        <v>220</v>
      </c>
      <c r="C26" s="170">
        <v>2019</v>
      </c>
      <c r="D26" s="170"/>
      <c r="E26" s="170"/>
      <c r="F26" s="170"/>
      <c r="G26" s="171" t="s">
        <v>193</v>
      </c>
      <c r="H26" s="171"/>
      <c r="I26" s="171"/>
      <c r="J26" s="171"/>
      <c r="K26" s="171"/>
      <c r="L26" s="171"/>
      <c r="M26" s="171"/>
      <c r="N26" s="172">
        <v>10</v>
      </c>
      <c r="O26" s="172"/>
      <c r="P26" s="172"/>
      <c r="Q26" s="172"/>
      <c r="R26" s="172">
        <v>0</v>
      </c>
      <c r="S26" s="172"/>
      <c r="T26" s="172"/>
      <c r="U26" s="172"/>
      <c r="V26" s="172">
        <v>8</v>
      </c>
      <c r="W26" s="172"/>
      <c r="X26" s="172"/>
      <c r="Y26" s="172"/>
      <c r="Z26" s="173">
        <f t="shared" si="0"/>
        <v>8</v>
      </c>
      <c r="AA26" s="173"/>
      <c r="AB26" s="173"/>
      <c r="AC26" s="169" t="e">
        <f aca="true" t="shared" si="2" ref="AC26:AC39">(V26/R26)*100</f>
        <v>#DIV/0!</v>
      </c>
      <c r="AD26" s="169"/>
      <c r="AE26" s="169"/>
      <c r="AH26" s="83"/>
      <c r="AI26" s="83"/>
      <c r="AJ26" s="83"/>
      <c r="AK26" s="83"/>
    </row>
    <row r="27" spans="1:37" ht="32.25" customHeight="1">
      <c r="A27" s="103">
        <v>21</v>
      </c>
      <c r="B27" s="82" t="s">
        <v>221</v>
      </c>
      <c r="C27" s="170">
        <v>2019</v>
      </c>
      <c r="D27" s="170"/>
      <c r="E27" s="170"/>
      <c r="F27" s="170"/>
      <c r="G27" s="171" t="s">
        <v>193</v>
      </c>
      <c r="H27" s="171"/>
      <c r="I27" s="171"/>
      <c r="J27" s="171"/>
      <c r="K27" s="171"/>
      <c r="L27" s="171"/>
      <c r="M27" s="171"/>
      <c r="N27" s="172">
        <v>10</v>
      </c>
      <c r="O27" s="172"/>
      <c r="P27" s="172"/>
      <c r="Q27" s="172"/>
      <c r="R27" s="172">
        <v>0</v>
      </c>
      <c r="S27" s="172"/>
      <c r="T27" s="172"/>
      <c r="U27" s="172"/>
      <c r="V27" s="172">
        <v>8</v>
      </c>
      <c r="W27" s="172"/>
      <c r="X27" s="172"/>
      <c r="Y27" s="172"/>
      <c r="Z27" s="173">
        <f t="shared" si="0"/>
        <v>8</v>
      </c>
      <c r="AA27" s="173"/>
      <c r="AB27" s="173"/>
      <c r="AC27" s="169" t="e">
        <f t="shared" si="2"/>
        <v>#DIV/0!</v>
      </c>
      <c r="AD27" s="169"/>
      <c r="AE27" s="169"/>
      <c r="AH27" s="83"/>
      <c r="AI27" s="83"/>
      <c r="AJ27" s="83"/>
      <c r="AK27" s="83"/>
    </row>
    <row r="28" spans="1:37" ht="32.25" customHeight="1">
      <c r="A28" s="103">
        <v>22</v>
      </c>
      <c r="B28" s="82" t="s">
        <v>222</v>
      </c>
      <c r="C28" s="170">
        <v>2019</v>
      </c>
      <c r="D28" s="170"/>
      <c r="E28" s="170"/>
      <c r="F28" s="170"/>
      <c r="G28" s="171" t="s">
        <v>193</v>
      </c>
      <c r="H28" s="171"/>
      <c r="I28" s="171"/>
      <c r="J28" s="171"/>
      <c r="K28" s="171"/>
      <c r="L28" s="171"/>
      <c r="M28" s="171"/>
      <c r="N28" s="172">
        <v>10</v>
      </c>
      <c r="O28" s="172"/>
      <c r="P28" s="172"/>
      <c r="Q28" s="172"/>
      <c r="R28" s="172">
        <v>0</v>
      </c>
      <c r="S28" s="172"/>
      <c r="T28" s="172"/>
      <c r="U28" s="172"/>
      <c r="V28" s="172">
        <v>8</v>
      </c>
      <c r="W28" s="172"/>
      <c r="X28" s="172"/>
      <c r="Y28" s="172"/>
      <c r="Z28" s="173">
        <f t="shared" si="0"/>
        <v>8</v>
      </c>
      <c r="AA28" s="173"/>
      <c r="AB28" s="173"/>
      <c r="AC28" s="169" t="e">
        <f t="shared" si="2"/>
        <v>#DIV/0!</v>
      </c>
      <c r="AD28" s="169"/>
      <c r="AE28" s="169"/>
      <c r="AH28" s="83"/>
      <c r="AI28" s="83"/>
      <c r="AJ28" s="83"/>
      <c r="AK28" s="83"/>
    </row>
    <row r="29" spans="1:37" ht="32.25" customHeight="1">
      <c r="A29" s="103">
        <v>23</v>
      </c>
      <c r="B29" s="82" t="s">
        <v>223</v>
      </c>
      <c r="C29" s="170">
        <v>2019</v>
      </c>
      <c r="D29" s="170"/>
      <c r="E29" s="170"/>
      <c r="F29" s="170"/>
      <c r="G29" s="171" t="s">
        <v>193</v>
      </c>
      <c r="H29" s="171"/>
      <c r="I29" s="171"/>
      <c r="J29" s="171"/>
      <c r="K29" s="171"/>
      <c r="L29" s="171"/>
      <c r="M29" s="171"/>
      <c r="N29" s="172">
        <v>10</v>
      </c>
      <c r="O29" s="172"/>
      <c r="P29" s="172"/>
      <c r="Q29" s="172"/>
      <c r="R29" s="172">
        <v>0</v>
      </c>
      <c r="S29" s="172"/>
      <c r="T29" s="172"/>
      <c r="U29" s="172"/>
      <c r="V29" s="172">
        <v>8</v>
      </c>
      <c r="W29" s="172"/>
      <c r="X29" s="172"/>
      <c r="Y29" s="172"/>
      <c r="Z29" s="173">
        <f t="shared" si="0"/>
        <v>8</v>
      </c>
      <c r="AA29" s="173"/>
      <c r="AB29" s="173"/>
      <c r="AC29" s="169" t="e">
        <f t="shared" si="2"/>
        <v>#DIV/0!</v>
      </c>
      <c r="AD29" s="169"/>
      <c r="AE29" s="169"/>
      <c r="AH29" s="83"/>
      <c r="AI29" s="83"/>
      <c r="AJ29" s="83"/>
      <c r="AK29" s="83"/>
    </row>
    <row r="30" spans="1:37" ht="32.25" customHeight="1">
      <c r="A30" s="103">
        <v>24</v>
      </c>
      <c r="B30" s="82" t="s">
        <v>224</v>
      </c>
      <c r="C30" s="170">
        <v>2019</v>
      </c>
      <c r="D30" s="170"/>
      <c r="E30" s="170"/>
      <c r="F30" s="170"/>
      <c r="G30" s="171" t="s">
        <v>193</v>
      </c>
      <c r="H30" s="171"/>
      <c r="I30" s="171"/>
      <c r="J30" s="171"/>
      <c r="K30" s="171"/>
      <c r="L30" s="171"/>
      <c r="M30" s="171"/>
      <c r="N30" s="172">
        <v>10</v>
      </c>
      <c r="O30" s="172"/>
      <c r="P30" s="172"/>
      <c r="Q30" s="172"/>
      <c r="R30" s="172">
        <v>0</v>
      </c>
      <c r="S30" s="172"/>
      <c r="T30" s="172"/>
      <c r="U30" s="172"/>
      <c r="V30" s="172">
        <v>8</v>
      </c>
      <c r="W30" s="172"/>
      <c r="X30" s="172"/>
      <c r="Y30" s="172"/>
      <c r="Z30" s="173">
        <f t="shared" si="0"/>
        <v>8</v>
      </c>
      <c r="AA30" s="173"/>
      <c r="AB30" s="173"/>
      <c r="AC30" s="169" t="e">
        <f t="shared" si="2"/>
        <v>#DIV/0!</v>
      </c>
      <c r="AD30" s="169"/>
      <c r="AE30" s="169"/>
      <c r="AH30" s="83"/>
      <c r="AI30" s="83"/>
      <c r="AJ30" s="83"/>
      <c r="AK30" s="83"/>
    </row>
    <row r="31" spans="1:37" ht="32.25" customHeight="1">
      <c r="A31" s="103">
        <v>25</v>
      </c>
      <c r="B31" s="82" t="s">
        <v>225</v>
      </c>
      <c r="C31" s="170">
        <v>2019</v>
      </c>
      <c r="D31" s="170"/>
      <c r="E31" s="170"/>
      <c r="F31" s="170"/>
      <c r="G31" s="171" t="s">
        <v>193</v>
      </c>
      <c r="H31" s="171"/>
      <c r="I31" s="171"/>
      <c r="J31" s="171"/>
      <c r="K31" s="171"/>
      <c r="L31" s="171"/>
      <c r="M31" s="171"/>
      <c r="N31" s="172">
        <v>10</v>
      </c>
      <c r="O31" s="172"/>
      <c r="P31" s="172"/>
      <c r="Q31" s="172"/>
      <c r="R31" s="172">
        <v>0</v>
      </c>
      <c r="S31" s="172"/>
      <c r="T31" s="172"/>
      <c r="U31" s="172"/>
      <c r="V31" s="172">
        <v>8</v>
      </c>
      <c r="W31" s="172"/>
      <c r="X31" s="172"/>
      <c r="Y31" s="172"/>
      <c r="Z31" s="173">
        <f t="shared" si="0"/>
        <v>8</v>
      </c>
      <c r="AA31" s="173"/>
      <c r="AB31" s="173"/>
      <c r="AC31" s="169" t="e">
        <f t="shared" si="2"/>
        <v>#DIV/0!</v>
      </c>
      <c r="AD31" s="169"/>
      <c r="AE31" s="169"/>
      <c r="AH31" s="83"/>
      <c r="AI31" s="83"/>
      <c r="AJ31" s="83"/>
      <c r="AK31" s="83"/>
    </row>
    <row r="32" spans="1:37" ht="32.25" customHeight="1">
      <c r="A32" s="103">
        <v>26</v>
      </c>
      <c r="B32" s="82" t="s">
        <v>226</v>
      </c>
      <c r="C32" s="170">
        <v>2019</v>
      </c>
      <c r="D32" s="170"/>
      <c r="E32" s="170"/>
      <c r="F32" s="170"/>
      <c r="G32" s="171" t="s">
        <v>193</v>
      </c>
      <c r="H32" s="171"/>
      <c r="I32" s="171"/>
      <c r="J32" s="171"/>
      <c r="K32" s="171"/>
      <c r="L32" s="171"/>
      <c r="M32" s="171"/>
      <c r="N32" s="172">
        <v>9</v>
      </c>
      <c r="O32" s="172"/>
      <c r="P32" s="172"/>
      <c r="Q32" s="172"/>
      <c r="R32" s="172">
        <v>0</v>
      </c>
      <c r="S32" s="172"/>
      <c r="T32" s="172"/>
      <c r="U32" s="172"/>
      <c r="V32" s="172">
        <v>8</v>
      </c>
      <c r="W32" s="172"/>
      <c r="X32" s="172"/>
      <c r="Y32" s="172"/>
      <c r="Z32" s="173">
        <f t="shared" si="0"/>
        <v>8</v>
      </c>
      <c r="AA32" s="173"/>
      <c r="AB32" s="173"/>
      <c r="AC32" s="169" t="e">
        <f t="shared" si="2"/>
        <v>#DIV/0!</v>
      </c>
      <c r="AD32" s="169"/>
      <c r="AE32" s="169"/>
      <c r="AH32" s="83"/>
      <c r="AI32" s="83"/>
      <c r="AJ32" s="83"/>
      <c r="AK32" s="83"/>
    </row>
    <row r="33" spans="1:37" ht="32.25" customHeight="1">
      <c r="A33" s="103">
        <v>27</v>
      </c>
      <c r="B33" s="82" t="s">
        <v>227</v>
      </c>
      <c r="C33" s="170">
        <v>2019</v>
      </c>
      <c r="D33" s="170"/>
      <c r="E33" s="170"/>
      <c r="F33" s="170"/>
      <c r="G33" s="171" t="s">
        <v>193</v>
      </c>
      <c r="H33" s="171"/>
      <c r="I33" s="171"/>
      <c r="J33" s="171"/>
      <c r="K33" s="171"/>
      <c r="L33" s="171"/>
      <c r="M33" s="171"/>
      <c r="N33" s="172">
        <v>9</v>
      </c>
      <c r="O33" s="172"/>
      <c r="P33" s="172"/>
      <c r="Q33" s="172"/>
      <c r="R33" s="172">
        <v>0</v>
      </c>
      <c r="S33" s="172"/>
      <c r="T33" s="172"/>
      <c r="U33" s="172"/>
      <c r="V33" s="172">
        <v>8</v>
      </c>
      <c r="W33" s="172"/>
      <c r="X33" s="172"/>
      <c r="Y33" s="172"/>
      <c r="Z33" s="173">
        <f t="shared" si="0"/>
        <v>8</v>
      </c>
      <c r="AA33" s="173"/>
      <c r="AB33" s="173"/>
      <c r="AC33" s="169" t="e">
        <f t="shared" si="2"/>
        <v>#DIV/0!</v>
      </c>
      <c r="AD33" s="169"/>
      <c r="AE33" s="169"/>
      <c r="AH33" s="83"/>
      <c r="AI33" s="83"/>
      <c r="AJ33" s="83"/>
      <c r="AK33" s="83"/>
    </row>
    <row r="34" spans="1:37" ht="32.25" customHeight="1">
      <c r="A34" s="103">
        <v>28</v>
      </c>
      <c r="B34" s="82" t="s">
        <v>228</v>
      </c>
      <c r="C34" s="170">
        <v>2019</v>
      </c>
      <c r="D34" s="170"/>
      <c r="E34" s="170"/>
      <c r="F34" s="170"/>
      <c r="G34" s="171" t="s">
        <v>193</v>
      </c>
      <c r="H34" s="171"/>
      <c r="I34" s="171"/>
      <c r="J34" s="171"/>
      <c r="K34" s="171"/>
      <c r="L34" s="171"/>
      <c r="M34" s="171"/>
      <c r="N34" s="172">
        <v>9</v>
      </c>
      <c r="O34" s="172"/>
      <c r="P34" s="172"/>
      <c r="Q34" s="172"/>
      <c r="R34" s="172">
        <v>0</v>
      </c>
      <c r="S34" s="172"/>
      <c r="T34" s="172"/>
      <c r="U34" s="172"/>
      <c r="V34" s="172">
        <v>8</v>
      </c>
      <c r="W34" s="172"/>
      <c r="X34" s="172"/>
      <c r="Y34" s="172"/>
      <c r="Z34" s="173">
        <f t="shared" si="0"/>
        <v>8</v>
      </c>
      <c r="AA34" s="173"/>
      <c r="AB34" s="173"/>
      <c r="AC34" s="169" t="e">
        <f t="shared" si="2"/>
        <v>#DIV/0!</v>
      </c>
      <c r="AD34" s="169"/>
      <c r="AE34" s="169"/>
      <c r="AH34" s="83"/>
      <c r="AI34" s="83"/>
      <c r="AJ34" s="83"/>
      <c r="AK34" s="83"/>
    </row>
    <row r="35" spans="1:37" ht="32.25" customHeight="1">
      <c r="A35" s="103">
        <v>29</v>
      </c>
      <c r="B35" s="82" t="s">
        <v>229</v>
      </c>
      <c r="C35" s="170">
        <v>2019</v>
      </c>
      <c r="D35" s="170"/>
      <c r="E35" s="170"/>
      <c r="F35" s="170"/>
      <c r="G35" s="171" t="s">
        <v>193</v>
      </c>
      <c r="H35" s="171"/>
      <c r="I35" s="171"/>
      <c r="J35" s="171"/>
      <c r="K35" s="171"/>
      <c r="L35" s="171"/>
      <c r="M35" s="171"/>
      <c r="N35" s="172">
        <v>9</v>
      </c>
      <c r="O35" s="172"/>
      <c r="P35" s="172"/>
      <c r="Q35" s="172"/>
      <c r="R35" s="172">
        <v>0</v>
      </c>
      <c r="S35" s="172"/>
      <c r="T35" s="172"/>
      <c r="U35" s="172"/>
      <c r="V35" s="172">
        <v>8</v>
      </c>
      <c r="W35" s="172"/>
      <c r="X35" s="172"/>
      <c r="Y35" s="172"/>
      <c r="Z35" s="173">
        <f t="shared" si="0"/>
        <v>8</v>
      </c>
      <c r="AA35" s="173"/>
      <c r="AB35" s="173"/>
      <c r="AC35" s="169" t="e">
        <f t="shared" si="2"/>
        <v>#DIV/0!</v>
      </c>
      <c r="AD35" s="169"/>
      <c r="AE35" s="169"/>
      <c r="AH35" s="83"/>
      <c r="AI35" s="83"/>
      <c r="AJ35" s="83"/>
      <c r="AK35" s="83"/>
    </row>
    <row r="36" spans="1:37" ht="32.25" customHeight="1">
      <c r="A36" s="103">
        <v>30</v>
      </c>
      <c r="B36" s="82" t="s">
        <v>230</v>
      </c>
      <c r="C36" s="170">
        <v>2019</v>
      </c>
      <c r="D36" s="170"/>
      <c r="E36" s="170"/>
      <c r="F36" s="170"/>
      <c r="G36" s="171" t="s">
        <v>193</v>
      </c>
      <c r="H36" s="171"/>
      <c r="I36" s="171"/>
      <c r="J36" s="171"/>
      <c r="K36" s="171"/>
      <c r="L36" s="171"/>
      <c r="M36" s="171"/>
      <c r="N36" s="172">
        <v>9</v>
      </c>
      <c r="O36" s="172"/>
      <c r="P36" s="172"/>
      <c r="Q36" s="172"/>
      <c r="R36" s="172">
        <v>0</v>
      </c>
      <c r="S36" s="172"/>
      <c r="T36" s="172"/>
      <c r="U36" s="172"/>
      <c r="V36" s="172">
        <v>8</v>
      </c>
      <c r="W36" s="172"/>
      <c r="X36" s="172"/>
      <c r="Y36" s="172"/>
      <c r="Z36" s="173">
        <f t="shared" si="0"/>
        <v>8</v>
      </c>
      <c r="AA36" s="173"/>
      <c r="AB36" s="173"/>
      <c r="AC36" s="169" t="e">
        <f t="shared" si="2"/>
        <v>#DIV/0!</v>
      </c>
      <c r="AD36" s="169"/>
      <c r="AE36" s="169"/>
      <c r="AH36" s="83"/>
      <c r="AI36" s="83"/>
      <c r="AJ36" s="83"/>
      <c r="AK36" s="83"/>
    </row>
    <row r="37" spans="1:37" ht="32.25" customHeight="1">
      <c r="A37" s="103">
        <v>31</v>
      </c>
      <c r="B37" s="82" t="s">
        <v>231</v>
      </c>
      <c r="C37" s="170">
        <v>2019</v>
      </c>
      <c r="D37" s="170"/>
      <c r="E37" s="170"/>
      <c r="F37" s="170"/>
      <c r="G37" s="171" t="s">
        <v>193</v>
      </c>
      <c r="H37" s="171"/>
      <c r="I37" s="171"/>
      <c r="J37" s="171"/>
      <c r="K37" s="171"/>
      <c r="L37" s="171"/>
      <c r="M37" s="171"/>
      <c r="N37" s="172">
        <v>9</v>
      </c>
      <c r="O37" s="172"/>
      <c r="P37" s="172"/>
      <c r="Q37" s="172"/>
      <c r="R37" s="172">
        <v>0</v>
      </c>
      <c r="S37" s="172"/>
      <c r="T37" s="172"/>
      <c r="U37" s="172"/>
      <c r="V37" s="172">
        <v>8</v>
      </c>
      <c r="W37" s="172"/>
      <c r="X37" s="172"/>
      <c r="Y37" s="172"/>
      <c r="Z37" s="173">
        <f t="shared" si="0"/>
        <v>8</v>
      </c>
      <c r="AA37" s="173"/>
      <c r="AB37" s="173"/>
      <c r="AC37" s="169" t="e">
        <f t="shared" si="2"/>
        <v>#DIV/0!</v>
      </c>
      <c r="AD37" s="169"/>
      <c r="AE37" s="169"/>
      <c r="AH37" s="83"/>
      <c r="AI37" s="83"/>
      <c r="AJ37" s="83"/>
      <c r="AK37" s="83"/>
    </row>
    <row r="38" spans="1:37" ht="19.5" customHeight="1">
      <c r="A38" s="103">
        <v>32</v>
      </c>
      <c r="B38" s="107" t="s">
        <v>188</v>
      </c>
      <c r="C38" s="170">
        <v>2013</v>
      </c>
      <c r="D38" s="170"/>
      <c r="E38" s="170"/>
      <c r="F38" s="170"/>
      <c r="G38" s="171" t="s">
        <v>193</v>
      </c>
      <c r="H38" s="171"/>
      <c r="I38" s="171"/>
      <c r="J38" s="171"/>
      <c r="K38" s="171"/>
      <c r="L38" s="171"/>
      <c r="M38" s="171"/>
      <c r="N38" s="172">
        <v>30</v>
      </c>
      <c r="O38" s="172"/>
      <c r="P38" s="172"/>
      <c r="Q38" s="172"/>
      <c r="R38" s="172">
        <v>0</v>
      </c>
      <c r="S38" s="172"/>
      <c r="T38" s="172"/>
      <c r="U38" s="172"/>
      <c r="V38" s="172">
        <v>15.8</v>
      </c>
      <c r="W38" s="172"/>
      <c r="X38" s="172"/>
      <c r="Y38" s="172"/>
      <c r="Z38" s="173">
        <f>V38-R38</f>
        <v>15.8</v>
      </c>
      <c r="AA38" s="173"/>
      <c r="AB38" s="173"/>
      <c r="AC38" s="169" t="e">
        <f t="shared" si="2"/>
        <v>#DIV/0!</v>
      </c>
      <c r="AD38" s="169"/>
      <c r="AE38" s="169"/>
      <c r="AG38" s="20">
        <v>1.4</v>
      </c>
      <c r="AH38" s="183">
        <v>585</v>
      </c>
      <c r="AI38" s="183"/>
      <c r="AJ38" s="183"/>
      <c r="AK38" s="183"/>
    </row>
    <row r="39" spans="1:33" ht="19.5" customHeight="1">
      <c r="A39" s="219" t="s">
        <v>114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20">
        <f>SUM(N7:Q38)</f>
        <v>389.4</v>
      </c>
      <c r="O39" s="220"/>
      <c r="P39" s="220"/>
      <c r="Q39" s="220"/>
      <c r="R39" s="161">
        <f>SUM(R7:U38)</f>
        <v>0</v>
      </c>
      <c r="S39" s="161"/>
      <c r="T39" s="161"/>
      <c r="U39" s="161"/>
      <c r="V39" s="161">
        <f>SUM(V7:Y38)</f>
        <v>199.8</v>
      </c>
      <c r="W39" s="161"/>
      <c r="X39" s="161"/>
      <c r="Y39" s="161"/>
      <c r="Z39" s="221">
        <f>V39-R39</f>
        <v>199.8</v>
      </c>
      <c r="AA39" s="221"/>
      <c r="AB39" s="221"/>
      <c r="AC39" s="169" t="e">
        <f t="shared" si="2"/>
        <v>#DIV/0!</v>
      </c>
      <c r="AD39" s="169"/>
      <c r="AE39" s="169"/>
      <c r="AG39" s="20">
        <v>1.4</v>
      </c>
    </row>
    <row r="40" spans="1:33" ht="18.7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  <c r="N40" s="50"/>
      <c r="O40" s="50"/>
      <c r="P40" s="50"/>
      <c r="Q40" s="51"/>
      <c r="R40" s="51"/>
      <c r="S40" s="51"/>
      <c r="T40" s="51"/>
      <c r="U40" s="51"/>
      <c r="V40" s="51"/>
      <c r="W40" s="52"/>
      <c r="X40" s="52"/>
      <c r="Y40" s="52"/>
      <c r="Z40" s="52"/>
      <c r="AA40" s="52"/>
      <c r="AB40" s="52"/>
      <c r="AC40" s="52"/>
      <c r="AD40" s="52"/>
      <c r="AE40" s="52"/>
      <c r="AG40" s="20">
        <v>1.35</v>
      </c>
    </row>
    <row r="41" spans="2:33" s="45" customFormat="1" ht="18.75" customHeight="1">
      <c r="B41" s="45" t="s">
        <v>208</v>
      </c>
      <c r="AG41" s="20">
        <v>1.35</v>
      </c>
    </row>
    <row r="42" spans="30:33" s="45" customFormat="1" ht="18.75" customHeight="1">
      <c r="AD42" s="27"/>
      <c r="AG42" s="20">
        <v>1.35</v>
      </c>
    </row>
    <row r="43" spans="1:31" ht="39.75" customHeight="1">
      <c r="A43" s="204" t="s">
        <v>116</v>
      </c>
      <c r="B43" s="204" t="s">
        <v>123</v>
      </c>
      <c r="C43" s="136" t="s">
        <v>117</v>
      </c>
      <c r="D43" s="136"/>
      <c r="E43" s="136"/>
      <c r="F43" s="136"/>
      <c r="G43" s="136" t="s">
        <v>119</v>
      </c>
      <c r="H43" s="136"/>
      <c r="I43" s="136"/>
      <c r="J43" s="136"/>
      <c r="K43" s="136"/>
      <c r="L43" s="136"/>
      <c r="M43" s="136"/>
      <c r="N43" s="136" t="s">
        <v>124</v>
      </c>
      <c r="O43" s="136"/>
      <c r="P43" s="136"/>
      <c r="Q43" s="218" t="s">
        <v>125</v>
      </c>
      <c r="R43" s="218"/>
      <c r="S43" s="218"/>
      <c r="T43" s="218"/>
      <c r="U43" s="218"/>
      <c r="V43" s="218"/>
      <c r="W43" s="218"/>
      <c r="X43" s="218"/>
      <c r="Y43" s="218"/>
      <c r="Z43" s="205" t="s">
        <v>120</v>
      </c>
      <c r="AA43" s="205"/>
      <c r="AB43" s="205"/>
      <c r="AC43" s="205" t="s">
        <v>121</v>
      </c>
      <c r="AD43" s="205"/>
      <c r="AE43" s="205"/>
    </row>
    <row r="44" spans="1:31" ht="18.75" customHeight="1">
      <c r="A44" s="204"/>
      <c r="B44" s="204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 t="s">
        <v>122</v>
      </c>
      <c r="R44" s="136"/>
      <c r="S44" s="136"/>
      <c r="T44" s="136" t="s">
        <v>126</v>
      </c>
      <c r="U44" s="136"/>
      <c r="V44" s="136"/>
      <c r="W44" s="136" t="s">
        <v>127</v>
      </c>
      <c r="X44" s="136"/>
      <c r="Y44" s="136"/>
      <c r="Z44" s="205"/>
      <c r="AA44" s="205"/>
      <c r="AB44" s="205"/>
      <c r="AC44" s="205"/>
      <c r="AD44" s="205"/>
      <c r="AE44" s="205"/>
    </row>
    <row r="45" spans="1:31" ht="39" customHeight="1">
      <c r="A45" s="204"/>
      <c r="B45" s="204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205"/>
      <c r="AA45" s="205"/>
      <c r="AB45" s="205"/>
      <c r="AC45" s="205"/>
      <c r="AD45" s="205"/>
      <c r="AE45" s="205"/>
    </row>
    <row r="46" spans="1:31" ht="18" customHeight="1">
      <c r="A46" s="47">
        <v>1</v>
      </c>
      <c r="B46" s="47">
        <v>2</v>
      </c>
      <c r="C46" s="185">
        <v>3</v>
      </c>
      <c r="D46" s="185"/>
      <c r="E46" s="185"/>
      <c r="F46" s="185"/>
      <c r="G46" s="185">
        <v>4</v>
      </c>
      <c r="H46" s="185"/>
      <c r="I46" s="185"/>
      <c r="J46" s="185"/>
      <c r="K46" s="185"/>
      <c r="L46" s="185"/>
      <c r="M46" s="185"/>
      <c r="N46" s="185">
        <v>5</v>
      </c>
      <c r="O46" s="185"/>
      <c r="P46" s="185"/>
      <c r="Q46" s="185">
        <v>6</v>
      </c>
      <c r="R46" s="185"/>
      <c r="S46" s="185"/>
      <c r="T46" s="185">
        <v>7</v>
      </c>
      <c r="U46" s="185"/>
      <c r="V46" s="185"/>
      <c r="W46" s="185">
        <v>8</v>
      </c>
      <c r="X46" s="185"/>
      <c r="Y46" s="185"/>
      <c r="Z46" s="185">
        <v>9</v>
      </c>
      <c r="AA46" s="185"/>
      <c r="AB46" s="185"/>
      <c r="AC46" s="185">
        <v>10</v>
      </c>
      <c r="AD46" s="185"/>
      <c r="AE46" s="185"/>
    </row>
    <row r="47" spans="1:31" ht="19.5" customHeight="1">
      <c r="A47" s="53"/>
      <c r="B47" s="54"/>
      <c r="C47" s="185"/>
      <c r="D47" s="185"/>
      <c r="E47" s="185"/>
      <c r="F47" s="185"/>
      <c r="G47" s="183"/>
      <c r="H47" s="183"/>
      <c r="I47" s="183"/>
      <c r="J47" s="183"/>
      <c r="K47" s="183"/>
      <c r="L47" s="183"/>
      <c r="M47" s="183"/>
      <c r="N47" s="215"/>
      <c r="O47" s="215"/>
      <c r="P47" s="215"/>
      <c r="Q47" s="216"/>
      <c r="R47" s="216"/>
      <c r="S47" s="216"/>
      <c r="T47" s="216"/>
      <c r="U47" s="216"/>
      <c r="V47" s="216"/>
      <c r="W47" s="217"/>
      <c r="X47" s="217"/>
      <c r="Y47" s="217"/>
      <c r="Z47" s="176"/>
      <c r="AA47" s="176"/>
      <c r="AB47" s="176"/>
      <c r="AC47" s="176"/>
      <c r="AD47" s="176"/>
      <c r="AE47" s="176"/>
    </row>
    <row r="48" spans="1:31" ht="19.5" customHeight="1">
      <c r="A48" s="53"/>
      <c r="B48" s="54"/>
      <c r="C48" s="214"/>
      <c r="D48" s="214"/>
      <c r="E48" s="214"/>
      <c r="F48" s="214"/>
      <c r="G48" s="183"/>
      <c r="H48" s="183"/>
      <c r="I48" s="183"/>
      <c r="J48" s="183"/>
      <c r="K48" s="183"/>
      <c r="L48" s="183"/>
      <c r="M48" s="183"/>
      <c r="N48" s="215"/>
      <c r="O48" s="215"/>
      <c r="P48" s="215"/>
      <c r="Q48" s="216"/>
      <c r="R48" s="216"/>
      <c r="S48" s="216"/>
      <c r="T48" s="216"/>
      <c r="U48" s="216"/>
      <c r="V48" s="216"/>
      <c r="W48" s="216"/>
      <c r="X48" s="216"/>
      <c r="Y48" s="216"/>
      <c r="Z48" s="176"/>
      <c r="AA48" s="176"/>
      <c r="AB48" s="176"/>
      <c r="AC48" s="176"/>
      <c r="AD48" s="176"/>
      <c r="AE48" s="176"/>
    </row>
    <row r="49" spans="1:31" ht="19.5" customHeight="1">
      <c r="A49" s="53"/>
      <c r="B49" s="54"/>
      <c r="C49" s="214"/>
      <c r="D49" s="214"/>
      <c r="E49" s="214"/>
      <c r="F49" s="214"/>
      <c r="G49" s="183"/>
      <c r="H49" s="183"/>
      <c r="I49" s="183"/>
      <c r="J49" s="183"/>
      <c r="K49" s="183"/>
      <c r="L49" s="183"/>
      <c r="M49" s="183"/>
      <c r="N49" s="215"/>
      <c r="O49" s="215"/>
      <c r="P49" s="215"/>
      <c r="Q49" s="216"/>
      <c r="R49" s="216"/>
      <c r="S49" s="216"/>
      <c r="T49" s="216"/>
      <c r="U49" s="216"/>
      <c r="V49" s="216"/>
      <c r="W49" s="216"/>
      <c r="X49" s="216"/>
      <c r="Y49" s="216"/>
      <c r="Z49" s="176"/>
      <c r="AA49" s="176"/>
      <c r="AB49" s="176"/>
      <c r="AC49" s="176"/>
      <c r="AD49" s="176"/>
      <c r="AE49" s="176"/>
    </row>
    <row r="50" spans="1:31" ht="19.5" customHeight="1">
      <c r="A50" s="53"/>
      <c r="B50" s="54"/>
      <c r="C50" s="214"/>
      <c r="D50" s="214"/>
      <c r="E50" s="214"/>
      <c r="F50" s="214"/>
      <c r="G50" s="183"/>
      <c r="H50" s="183"/>
      <c r="I50" s="183"/>
      <c r="J50" s="183"/>
      <c r="K50" s="183"/>
      <c r="L50" s="183"/>
      <c r="M50" s="183"/>
      <c r="N50" s="215"/>
      <c r="O50" s="215"/>
      <c r="P50" s="215"/>
      <c r="Q50" s="216"/>
      <c r="R50" s="216"/>
      <c r="S50" s="216"/>
      <c r="T50" s="216"/>
      <c r="U50" s="216"/>
      <c r="V50" s="216"/>
      <c r="W50" s="216"/>
      <c r="X50" s="216"/>
      <c r="Y50" s="216"/>
      <c r="Z50" s="176"/>
      <c r="AA50" s="176"/>
      <c r="AB50" s="176"/>
      <c r="AC50" s="176"/>
      <c r="AD50" s="176"/>
      <c r="AE50" s="176"/>
    </row>
    <row r="51" spans="1:31" ht="19.5" customHeight="1">
      <c r="A51" s="190" t="s">
        <v>114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213">
        <f>SUM(Q47:Q50)</f>
        <v>0</v>
      </c>
      <c r="R51" s="213"/>
      <c r="S51" s="213"/>
      <c r="T51" s="213">
        <f>SUM(T47:T50)</f>
        <v>0</v>
      </c>
      <c r="U51" s="213"/>
      <c r="V51" s="213"/>
      <c r="W51" s="213">
        <f>SUM(W47:W50)</f>
        <v>0</v>
      </c>
      <c r="X51" s="213"/>
      <c r="Y51" s="213"/>
      <c r="Z51" s="212"/>
      <c r="AA51" s="212"/>
      <c r="AB51" s="212"/>
      <c r="AC51" s="212"/>
      <c r="AD51" s="212"/>
      <c r="AE51" s="212"/>
    </row>
    <row r="52" spans="1:31" ht="1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44"/>
      <c r="R52" s="44"/>
      <c r="S52" s="44"/>
      <c r="T52" s="44"/>
      <c r="U52" s="44"/>
      <c r="AE52" s="44"/>
    </row>
    <row r="53" spans="1:31" ht="1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44"/>
      <c r="R53" s="44"/>
      <c r="S53" s="44"/>
      <c r="T53" s="44"/>
      <c r="U53" s="44"/>
      <c r="AE53" s="44"/>
    </row>
    <row r="54" s="45" customFormat="1" ht="18.75" customHeight="1">
      <c r="B54" s="45" t="s">
        <v>128</v>
      </c>
    </row>
    <row r="55" spans="1:31" ht="18">
      <c r="A55" s="55"/>
      <c r="B55" s="55"/>
      <c r="C55" s="55"/>
      <c r="D55" s="55"/>
      <c r="E55" s="55"/>
      <c r="F55" s="55"/>
      <c r="G55" s="55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55"/>
      <c r="AE55" s="56" t="s">
        <v>173</v>
      </c>
    </row>
    <row r="56" spans="1:31" ht="30" customHeight="1">
      <c r="A56" s="136" t="s">
        <v>116</v>
      </c>
      <c r="B56" s="136" t="s">
        <v>130</v>
      </c>
      <c r="C56" s="136"/>
      <c r="D56" s="136"/>
      <c r="E56" s="136"/>
      <c r="F56" s="136"/>
      <c r="G56" s="136" t="s">
        <v>131</v>
      </c>
      <c r="H56" s="136"/>
      <c r="I56" s="136"/>
      <c r="J56" s="136"/>
      <c r="K56" s="136"/>
      <c r="L56" s="136" t="s">
        <v>132</v>
      </c>
      <c r="M56" s="136"/>
      <c r="N56" s="136"/>
      <c r="O56" s="136"/>
      <c r="P56" s="136"/>
      <c r="Q56" s="136" t="s">
        <v>170</v>
      </c>
      <c r="R56" s="136"/>
      <c r="S56" s="136"/>
      <c r="T56" s="136"/>
      <c r="U56" s="136"/>
      <c r="V56" s="136" t="s">
        <v>180</v>
      </c>
      <c r="W56" s="136"/>
      <c r="X56" s="136"/>
      <c r="Y56" s="136"/>
      <c r="Z56" s="136"/>
      <c r="AA56" s="136" t="s">
        <v>114</v>
      </c>
      <c r="AB56" s="136"/>
      <c r="AC56" s="136"/>
      <c r="AD56" s="136"/>
      <c r="AE56" s="136"/>
    </row>
    <row r="57" spans="1:31" ht="30" customHeight="1">
      <c r="A57" s="136"/>
      <c r="B57" s="136"/>
      <c r="C57" s="136"/>
      <c r="D57" s="136"/>
      <c r="E57" s="136"/>
      <c r="F57" s="136"/>
      <c r="G57" s="136" t="s">
        <v>133</v>
      </c>
      <c r="H57" s="136" t="s">
        <v>134</v>
      </c>
      <c r="I57" s="136"/>
      <c r="J57" s="136"/>
      <c r="K57" s="136"/>
      <c r="L57" s="136" t="s">
        <v>133</v>
      </c>
      <c r="M57" s="136" t="s">
        <v>134</v>
      </c>
      <c r="N57" s="136"/>
      <c r="O57" s="136"/>
      <c r="P57" s="136"/>
      <c r="Q57" s="136" t="s">
        <v>133</v>
      </c>
      <c r="R57" s="136" t="s">
        <v>134</v>
      </c>
      <c r="S57" s="136"/>
      <c r="T57" s="136"/>
      <c r="U57" s="136"/>
      <c r="V57" s="136" t="s">
        <v>133</v>
      </c>
      <c r="W57" s="136" t="s">
        <v>134</v>
      </c>
      <c r="X57" s="136"/>
      <c r="Y57" s="136"/>
      <c r="Z57" s="136"/>
      <c r="AA57" s="136" t="s">
        <v>133</v>
      </c>
      <c r="AB57" s="136" t="s">
        <v>134</v>
      </c>
      <c r="AC57" s="136"/>
      <c r="AD57" s="136"/>
      <c r="AE57" s="136"/>
    </row>
    <row r="58" spans="1:31" ht="39.75" customHeight="1">
      <c r="A58" s="136"/>
      <c r="B58" s="136"/>
      <c r="C58" s="136"/>
      <c r="D58" s="136"/>
      <c r="E58" s="136"/>
      <c r="F58" s="136"/>
      <c r="G58" s="136"/>
      <c r="H58" s="10" t="s">
        <v>135</v>
      </c>
      <c r="I58" s="10" t="s">
        <v>136</v>
      </c>
      <c r="J58" s="10" t="s">
        <v>137</v>
      </c>
      <c r="K58" s="10" t="s">
        <v>138</v>
      </c>
      <c r="L58" s="136"/>
      <c r="M58" s="10" t="s">
        <v>135</v>
      </c>
      <c r="N58" s="10" t="s">
        <v>136</v>
      </c>
      <c r="O58" s="10" t="s">
        <v>137</v>
      </c>
      <c r="P58" s="10" t="s">
        <v>138</v>
      </c>
      <c r="Q58" s="136"/>
      <c r="R58" s="10" t="s">
        <v>135</v>
      </c>
      <c r="S58" s="10" t="s">
        <v>136</v>
      </c>
      <c r="T58" s="10" t="s">
        <v>137</v>
      </c>
      <c r="U58" s="10" t="s">
        <v>138</v>
      </c>
      <c r="V58" s="136"/>
      <c r="W58" s="10" t="s">
        <v>135</v>
      </c>
      <c r="X58" s="10" t="s">
        <v>136</v>
      </c>
      <c r="Y58" s="10" t="s">
        <v>137</v>
      </c>
      <c r="Z58" s="10" t="s">
        <v>138</v>
      </c>
      <c r="AA58" s="136"/>
      <c r="AB58" s="10" t="s">
        <v>135</v>
      </c>
      <c r="AC58" s="10" t="s">
        <v>136</v>
      </c>
      <c r="AD58" s="10" t="s">
        <v>137</v>
      </c>
      <c r="AE58" s="10" t="s">
        <v>138</v>
      </c>
    </row>
    <row r="59" spans="1:31" ht="18" customHeight="1">
      <c r="A59" s="10">
        <v>1</v>
      </c>
      <c r="B59" s="136">
        <v>2</v>
      </c>
      <c r="C59" s="136"/>
      <c r="D59" s="136"/>
      <c r="E59" s="136"/>
      <c r="F59" s="136"/>
      <c r="G59" s="10">
        <v>3</v>
      </c>
      <c r="H59" s="10">
        <v>4</v>
      </c>
      <c r="I59" s="10">
        <v>5</v>
      </c>
      <c r="J59" s="10">
        <v>6</v>
      </c>
      <c r="K59" s="10">
        <v>7</v>
      </c>
      <c r="L59" s="10">
        <v>8</v>
      </c>
      <c r="M59" s="10">
        <v>9</v>
      </c>
      <c r="N59" s="10">
        <v>10</v>
      </c>
      <c r="O59" s="10">
        <v>11</v>
      </c>
      <c r="P59" s="10">
        <v>12</v>
      </c>
      <c r="Q59" s="10">
        <v>13</v>
      </c>
      <c r="R59" s="10">
        <v>14</v>
      </c>
      <c r="S59" s="10">
        <v>15</v>
      </c>
      <c r="T59" s="10">
        <v>16</v>
      </c>
      <c r="U59" s="10">
        <v>17</v>
      </c>
      <c r="V59" s="4">
        <v>18</v>
      </c>
      <c r="W59" s="4">
        <v>19</v>
      </c>
      <c r="X59" s="4">
        <v>20</v>
      </c>
      <c r="Y59" s="4">
        <v>21</v>
      </c>
      <c r="Z59" s="4">
        <v>22</v>
      </c>
      <c r="AA59" s="4">
        <v>23</v>
      </c>
      <c r="AB59" s="4">
        <v>24</v>
      </c>
      <c r="AC59" s="4">
        <v>25</v>
      </c>
      <c r="AD59" s="4">
        <v>26</v>
      </c>
      <c r="AE59" s="4">
        <v>27</v>
      </c>
    </row>
    <row r="60" spans="1:31" ht="38.25" customHeight="1">
      <c r="A60" s="57">
        <v>1</v>
      </c>
      <c r="B60" s="178" t="s">
        <v>253</v>
      </c>
      <c r="C60" s="179"/>
      <c r="D60" s="179"/>
      <c r="E60" s="179"/>
      <c r="F60" s="179"/>
      <c r="G60" s="58">
        <f>SUM(H60,I60,J60,K60)</f>
        <v>0</v>
      </c>
      <c r="H60" s="40"/>
      <c r="I60" s="40"/>
      <c r="J60" s="40"/>
      <c r="K60" s="40"/>
      <c r="L60" s="59">
        <f>SUM(M60,N60,O60,P60)</f>
        <v>0</v>
      </c>
      <c r="M60" s="34"/>
      <c r="N60" s="34"/>
      <c r="O60" s="34"/>
      <c r="P60" s="34"/>
      <c r="Q60" s="59">
        <f>SUM(R60,S60,T60,U60)</f>
        <v>48.3</v>
      </c>
      <c r="R60" s="34">
        <v>48.3</v>
      </c>
      <c r="S60" s="34"/>
      <c r="T60" s="34"/>
      <c r="U60" s="34"/>
      <c r="V60" s="59">
        <f>SUM(W60,X60,Y60,Z60)</f>
        <v>0</v>
      </c>
      <c r="W60" s="34"/>
      <c r="X60" s="34"/>
      <c r="Y60" s="34"/>
      <c r="Z60" s="34"/>
      <c r="AA60" s="59">
        <f>SUM(AB60,AC60,AD60,AE60)</f>
        <v>48.3</v>
      </c>
      <c r="AB60" s="34">
        <f aca="true" t="shared" si="3" ref="AB60:AE62">SUM(H60,M60,R60,W60)</f>
        <v>48.3</v>
      </c>
      <c r="AC60" s="34">
        <f t="shared" si="3"/>
        <v>0</v>
      </c>
      <c r="AD60" s="34">
        <f t="shared" si="3"/>
        <v>0</v>
      </c>
      <c r="AE60" s="34">
        <f t="shared" si="3"/>
        <v>0</v>
      </c>
    </row>
    <row r="61" spans="1:31" ht="38.25" customHeight="1">
      <c r="A61" s="57">
        <v>2</v>
      </c>
      <c r="B61" s="178" t="s">
        <v>254</v>
      </c>
      <c r="C61" s="179"/>
      <c r="D61" s="179"/>
      <c r="E61" s="179"/>
      <c r="F61" s="179"/>
      <c r="G61" s="58">
        <f>SUM(H61,I61,J61,K61)</f>
        <v>0</v>
      </c>
      <c r="H61" s="40"/>
      <c r="I61" s="40"/>
      <c r="J61" s="40"/>
      <c r="K61" s="40"/>
      <c r="L61" s="59">
        <f>SUM(M61,N61,O61,P61)</f>
        <v>0</v>
      </c>
      <c r="M61" s="34"/>
      <c r="N61" s="34"/>
      <c r="O61" s="34"/>
      <c r="P61" s="34"/>
      <c r="Q61" s="59">
        <f>SUM(R61,S61,T61,U61)</f>
        <v>18.2</v>
      </c>
      <c r="R61" s="34">
        <v>18.2</v>
      </c>
      <c r="S61" s="34"/>
      <c r="T61" s="34"/>
      <c r="U61" s="34"/>
      <c r="V61" s="59">
        <f>SUM(W61,X61,Y61,Z61)</f>
        <v>0</v>
      </c>
      <c r="W61" s="34"/>
      <c r="X61" s="34"/>
      <c r="Y61" s="34"/>
      <c r="Z61" s="34"/>
      <c r="AA61" s="59">
        <f>SUM(AB61,AC61,AD61,AE61)</f>
        <v>18.2</v>
      </c>
      <c r="AB61" s="34">
        <f t="shared" si="3"/>
        <v>18.2</v>
      </c>
      <c r="AC61" s="34">
        <f t="shared" si="3"/>
        <v>0</v>
      </c>
      <c r="AD61" s="34">
        <f t="shared" si="3"/>
        <v>0</v>
      </c>
      <c r="AE61" s="34">
        <f t="shared" si="3"/>
        <v>0</v>
      </c>
    </row>
    <row r="62" spans="1:31" ht="38.25" customHeight="1">
      <c r="A62" s="57">
        <v>3</v>
      </c>
      <c r="B62" s="178" t="s">
        <v>255</v>
      </c>
      <c r="C62" s="179"/>
      <c r="D62" s="179"/>
      <c r="E62" s="179"/>
      <c r="F62" s="179"/>
      <c r="G62" s="58">
        <f>SUM(H62,I62,J62,K62)</f>
        <v>0</v>
      </c>
      <c r="H62" s="40"/>
      <c r="I62" s="40"/>
      <c r="J62" s="40"/>
      <c r="K62" s="40"/>
      <c r="L62" s="59">
        <f>SUM(M62,N62,O62,P62)</f>
        <v>0</v>
      </c>
      <c r="M62" s="34"/>
      <c r="N62" s="34"/>
      <c r="O62" s="34"/>
      <c r="P62" s="34"/>
      <c r="Q62" s="59">
        <f>SUM(R62,S62,T62,U62)</f>
        <v>20.8</v>
      </c>
      <c r="R62" s="34">
        <v>20.8</v>
      </c>
      <c r="S62" s="34"/>
      <c r="T62" s="34"/>
      <c r="U62" s="34"/>
      <c r="V62" s="59">
        <f>SUM(W62,X62,Y62,Z62)</f>
        <v>0</v>
      </c>
      <c r="W62" s="34"/>
      <c r="X62" s="34"/>
      <c r="Y62" s="34"/>
      <c r="Z62" s="34"/>
      <c r="AA62" s="59">
        <f>SUM(AB62,AC62,AD62,AE62)</f>
        <v>20.8</v>
      </c>
      <c r="AB62" s="34">
        <f t="shared" si="3"/>
        <v>20.8</v>
      </c>
      <c r="AC62" s="34">
        <f t="shared" si="3"/>
        <v>0</v>
      </c>
      <c r="AD62" s="34">
        <f t="shared" si="3"/>
        <v>0</v>
      </c>
      <c r="AE62" s="34">
        <f t="shared" si="3"/>
        <v>0</v>
      </c>
    </row>
    <row r="63" spans="1:31" ht="38.25" customHeight="1" hidden="1">
      <c r="A63" s="57"/>
      <c r="B63" s="178"/>
      <c r="C63" s="179"/>
      <c r="D63" s="179"/>
      <c r="E63" s="179"/>
      <c r="F63" s="179"/>
      <c r="G63" s="58"/>
      <c r="H63" s="40"/>
      <c r="I63" s="40"/>
      <c r="J63" s="40"/>
      <c r="K63" s="40"/>
      <c r="L63" s="59"/>
      <c r="M63" s="34"/>
      <c r="N63" s="34"/>
      <c r="O63" s="34"/>
      <c r="P63" s="34"/>
      <c r="Q63" s="59"/>
      <c r="R63" s="34"/>
      <c r="S63" s="34"/>
      <c r="T63" s="34"/>
      <c r="U63" s="34"/>
      <c r="V63" s="59"/>
      <c r="W63" s="34"/>
      <c r="X63" s="34"/>
      <c r="Y63" s="34"/>
      <c r="Z63" s="34"/>
      <c r="AA63" s="59"/>
      <c r="AB63" s="34"/>
      <c r="AC63" s="34"/>
      <c r="AD63" s="34"/>
      <c r="AE63" s="34"/>
    </row>
    <row r="64" spans="1:31" ht="38.25" customHeight="1" hidden="1">
      <c r="A64" s="57"/>
      <c r="B64" s="178"/>
      <c r="C64" s="179"/>
      <c r="D64" s="179"/>
      <c r="E64" s="179"/>
      <c r="F64" s="179"/>
      <c r="G64" s="58"/>
      <c r="H64" s="40"/>
      <c r="I64" s="40"/>
      <c r="J64" s="40"/>
      <c r="K64" s="40"/>
      <c r="L64" s="59"/>
      <c r="M64" s="34"/>
      <c r="N64" s="34"/>
      <c r="O64" s="34"/>
      <c r="P64" s="34"/>
      <c r="Q64" s="59"/>
      <c r="R64" s="34"/>
      <c r="S64" s="34"/>
      <c r="T64" s="34"/>
      <c r="U64" s="34"/>
      <c r="V64" s="59"/>
      <c r="W64" s="34"/>
      <c r="X64" s="34"/>
      <c r="Y64" s="34"/>
      <c r="Z64" s="34"/>
      <c r="AA64" s="59"/>
      <c r="AB64" s="34"/>
      <c r="AC64" s="34"/>
      <c r="AD64" s="34"/>
      <c r="AE64" s="34"/>
    </row>
    <row r="65" spans="1:31" ht="38.25" customHeight="1" hidden="1">
      <c r="A65" s="57"/>
      <c r="B65" s="179"/>
      <c r="C65" s="179"/>
      <c r="D65" s="179"/>
      <c r="E65" s="179"/>
      <c r="F65" s="179"/>
      <c r="G65" s="58"/>
      <c r="H65" s="40"/>
      <c r="I65" s="40"/>
      <c r="J65" s="40"/>
      <c r="K65" s="40"/>
      <c r="L65" s="59"/>
      <c r="M65" s="34"/>
      <c r="N65" s="34"/>
      <c r="O65" s="34"/>
      <c r="P65" s="34"/>
      <c r="Q65" s="59"/>
      <c r="R65" s="34"/>
      <c r="S65" s="34"/>
      <c r="T65" s="34"/>
      <c r="U65" s="34"/>
      <c r="V65" s="59"/>
      <c r="W65" s="34"/>
      <c r="X65" s="34"/>
      <c r="Y65" s="34"/>
      <c r="Z65" s="34"/>
      <c r="AA65" s="59"/>
      <c r="AB65" s="34"/>
      <c r="AC65" s="34"/>
      <c r="AD65" s="34"/>
      <c r="AE65" s="34"/>
    </row>
    <row r="66" spans="1:31" ht="38.25" customHeight="1" hidden="1">
      <c r="A66" s="57"/>
      <c r="B66" s="179"/>
      <c r="C66" s="179"/>
      <c r="D66" s="179"/>
      <c r="E66" s="179"/>
      <c r="F66" s="179"/>
      <c r="G66" s="58"/>
      <c r="H66" s="40"/>
      <c r="I66" s="40"/>
      <c r="J66" s="40"/>
      <c r="K66" s="40"/>
      <c r="L66" s="59"/>
      <c r="M66" s="34"/>
      <c r="N66" s="34"/>
      <c r="O66" s="34"/>
      <c r="P66" s="34"/>
      <c r="Q66" s="59"/>
      <c r="R66" s="34"/>
      <c r="S66" s="34"/>
      <c r="T66" s="34"/>
      <c r="U66" s="34"/>
      <c r="V66" s="59"/>
      <c r="W66" s="34"/>
      <c r="X66" s="34"/>
      <c r="Y66" s="34"/>
      <c r="Z66" s="34"/>
      <c r="AA66" s="59"/>
      <c r="AB66" s="34"/>
      <c r="AC66" s="34"/>
      <c r="AD66" s="34"/>
      <c r="AE66" s="34"/>
    </row>
    <row r="67" spans="1:31" ht="38.25" customHeight="1" hidden="1">
      <c r="A67" s="57"/>
      <c r="B67" s="178"/>
      <c r="C67" s="179"/>
      <c r="D67" s="179"/>
      <c r="E67" s="179"/>
      <c r="F67" s="179"/>
      <c r="G67" s="58"/>
      <c r="H67" s="40"/>
      <c r="I67" s="40"/>
      <c r="J67" s="40"/>
      <c r="K67" s="40"/>
      <c r="L67" s="59"/>
      <c r="M67" s="34"/>
      <c r="N67" s="34"/>
      <c r="O67" s="34"/>
      <c r="P67" s="34"/>
      <c r="Q67" s="59"/>
      <c r="R67" s="34"/>
      <c r="S67" s="34"/>
      <c r="T67" s="34"/>
      <c r="U67" s="34"/>
      <c r="V67" s="59"/>
      <c r="W67" s="34"/>
      <c r="X67" s="34"/>
      <c r="Y67" s="34"/>
      <c r="Z67" s="34"/>
      <c r="AA67" s="59"/>
      <c r="AB67" s="34"/>
      <c r="AC67" s="34"/>
      <c r="AD67" s="34"/>
      <c r="AE67" s="34"/>
    </row>
    <row r="68" spans="1:31" ht="38.25" customHeight="1" hidden="1">
      <c r="A68" s="57"/>
      <c r="B68" s="178"/>
      <c r="C68" s="179"/>
      <c r="D68" s="179"/>
      <c r="E68" s="179"/>
      <c r="F68" s="179"/>
      <c r="G68" s="58"/>
      <c r="H68" s="40"/>
      <c r="I68" s="40"/>
      <c r="J68" s="40"/>
      <c r="K68" s="40"/>
      <c r="L68" s="59"/>
      <c r="M68" s="34"/>
      <c r="N68" s="34"/>
      <c r="O68" s="34"/>
      <c r="P68" s="34"/>
      <c r="Q68" s="59"/>
      <c r="R68" s="34"/>
      <c r="S68" s="34"/>
      <c r="T68" s="34"/>
      <c r="U68" s="34"/>
      <c r="V68" s="59"/>
      <c r="W68" s="34"/>
      <c r="X68" s="34"/>
      <c r="Y68" s="34"/>
      <c r="Z68" s="34"/>
      <c r="AA68" s="59"/>
      <c r="AB68" s="34"/>
      <c r="AC68" s="34"/>
      <c r="AD68" s="34"/>
      <c r="AE68" s="34"/>
    </row>
    <row r="69" spans="1:31" ht="38.25" customHeight="1" hidden="1">
      <c r="A69" s="57"/>
      <c r="B69" s="178"/>
      <c r="C69" s="179"/>
      <c r="D69" s="179"/>
      <c r="E69" s="179"/>
      <c r="F69" s="179"/>
      <c r="G69" s="58"/>
      <c r="H69" s="40"/>
      <c r="I69" s="40"/>
      <c r="J69" s="40"/>
      <c r="K69" s="40"/>
      <c r="L69" s="59"/>
      <c r="M69" s="34"/>
      <c r="N69" s="34"/>
      <c r="O69" s="34"/>
      <c r="P69" s="34"/>
      <c r="Q69" s="59"/>
      <c r="R69" s="34"/>
      <c r="S69" s="34"/>
      <c r="T69" s="34"/>
      <c r="U69" s="34"/>
      <c r="V69" s="59"/>
      <c r="W69" s="34"/>
      <c r="X69" s="34"/>
      <c r="Y69" s="34"/>
      <c r="Z69" s="34"/>
      <c r="AA69" s="59"/>
      <c r="AB69" s="34"/>
      <c r="AC69" s="34"/>
      <c r="AD69" s="34"/>
      <c r="AE69" s="34"/>
    </row>
    <row r="70" spans="1:31" ht="38.25" customHeight="1" hidden="1">
      <c r="A70" s="57"/>
      <c r="B70" s="178"/>
      <c r="C70" s="179"/>
      <c r="D70" s="179"/>
      <c r="E70" s="179"/>
      <c r="F70" s="179"/>
      <c r="G70" s="58"/>
      <c r="H70" s="40"/>
      <c r="I70" s="40"/>
      <c r="J70" s="40"/>
      <c r="K70" s="40"/>
      <c r="L70" s="59"/>
      <c r="M70" s="34"/>
      <c r="N70" s="34"/>
      <c r="O70" s="34"/>
      <c r="P70" s="34"/>
      <c r="Q70" s="59"/>
      <c r="R70" s="34"/>
      <c r="S70" s="34"/>
      <c r="T70" s="34"/>
      <c r="U70" s="34"/>
      <c r="V70" s="59"/>
      <c r="W70" s="34"/>
      <c r="X70" s="34"/>
      <c r="Y70" s="34"/>
      <c r="Z70" s="34"/>
      <c r="AA70" s="59"/>
      <c r="AB70" s="34"/>
      <c r="AC70" s="34"/>
      <c r="AD70" s="34"/>
      <c r="AE70" s="34"/>
    </row>
    <row r="71" spans="1:31" ht="38.25" customHeight="1" hidden="1">
      <c r="A71" s="57"/>
      <c r="B71" s="234"/>
      <c r="C71" s="235"/>
      <c r="D71" s="235"/>
      <c r="E71" s="235"/>
      <c r="F71" s="236"/>
      <c r="G71" s="58"/>
      <c r="H71" s="40"/>
      <c r="I71" s="40"/>
      <c r="J71" s="40"/>
      <c r="K71" s="40"/>
      <c r="L71" s="59"/>
      <c r="M71" s="34"/>
      <c r="N71" s="34"/>
      <c r="O71" s="34"/>
      <c r="P71" s="34"/>
      <c r="Q71" s="59"/>
      <c r="R71" s="34"/>
      <c r="S71" s="34"/>
      <c r="T71" s="34"/>
      <c r="U71" s="34"/>
      <c r="V71" s="59"/>
      <c r="W71" s="34"/>
      <c r="X71" s="34"/>
      <c r="Y71" s="34"/>
      <c r="Z71" s="34"/>
      <c r="AA71" s="59"/>
      <c r="AB71" s="34"/>
      <c r="AC71" s="34"/>
      <c r="AD71" s="34"/>
      <c r="AE71" s="34"/>
    </row>
    <row r="72" spans="1:31" ht="38.25" customHeight="1" hidden="1">
      <c r="A72" s="57"/>
      <c r="B72" s="234"/>
      <c r="C72" s="235"/>
      <c r="D72" s="235"/>
      <c r="E72" s="235"/>
      <c r="F72" s="236"/>
      <c r="G72" s="58"/>
      <c r="H72" s="40"/>
      <c r="I72" s="40"/>
      <c r="J72" s="40"/>
      <c r="K72" s="40"/>
      <c r="L72" s="59"/>
      <c r="M72" s="34"/>
      <c r="N72" s="34"/>
      <c r="O72" s="34"/>
      <c r="P72" s="34"/>
      <c r="Q72" s="59"/>
      <c r="R72" s="34"/>
      <c r="S72" s="34"/>
      <c r="T72" s="34"/>
      <c r="U72" s="34"/>
      <c r="V72" s="59"/>
      <c r="W72" s="34"/>
      <c r="X72" s="34"/>
      <c r="Y72" s="34"/>
      <c r="Z72" s="34"/>
      <c r="AA72" s="59"/>
      <c r="AB72" s="34"/>
      <c r="AC72" s="34"/>
      <c r="AD72" s="34"/>
      <c r="AE72" s="34"/>
    </row>
    <row r="73" spans="1:31" ht="38.25" customHeight="1" hidden="1">
      <c r="A73" s="57"/>
      <c r="B73" s="234"/>
      <c r="C73" s="235"/>
      <c r="D73" s="235"/>
      <c r="E73" s="235"/>
      <c r="F73" s="236"/>
      <c r="G73" s="58"/>
      <c r="H73" s="40"/>
      <c r="I73" s="40"/>
      <c r="J73" s="40"/>
      <c r="K73" s="40"/>
      <c r="L73" s="59"/>
      <c r="M73" s="34"/>
      <c r="N73" s="34"/>
      <c r="O73" s="34"/>
      <c r="P73" s="34"/>
      <c r="Q73" s="59"/>
      <c r="R73" s="34"/>
      <c r="S73" s="34"/>
      <c r="T73" s="34"/>
      <c r="U73" s="34"/>
      <c r="V73" s="59"/>
      <c r="W73" s="34"/>
      <c r="X73" s="34"/>
      <c r="Y73" s="34"/>
      <c r="Z73" s="34"/>
      <c r="AA73" s="59"/>
      <c r="AB73" s="34"/>
      <c r="AC73" s="34"/>
      <c r="AD73" s="34"/>
      <c r="AE73" s="34"/>
    </row>
    <row r="74" spans="1:31" ht="38.25" customHeight="1" hidden="1">
      <c r="A74" s="57"/>
      <c r="B74" s="234"/>
      <c r="C74" s="235"/>
      <c r="D74" s="235"/>
      <c r="E74" s="235"/>
      <c r="F74" s="236"/>
      <c r="G74" s="58"/>
      <c r="H74" s="40"/>
      <c r="I74" s="40"/>
      <c r="J74" s="40"/>
      <c r="K74" s="40"/>
      <c r="L74" s="59"/>
      <c r="M74" s="34"/>
      <c r="N74" s="34"/>
      <c r="O74" s="34"/>
      <c r="P74" s="34"/>
      <c r="Q74" s="59"/>
      <c r="R74" s="34"/>
      <c r="S74" s="34"/>
      <c r="T74" s="34"/>
      <c r="U74" s="34"/>
      <c r="V74" s="59"/>
      <c r="W74" s="34"/>
      <c r="X74" s="34"/>
      <c r="Y74" s="34"/>
      <c r="Z74" s="34"/>
      <c r="AA74" s="59"/>
      <c r="AB74" s="34"/>
      <c r="AC74" s="34"/>
      <c r="AD74" s="34"/>
      <c r="AE74" s="34"/>
    </row>
    <row r="75" spans="1:31" ht="19.5" customHeight="1">
      <c r="A75" s="227" t="s">
        <v>114</v>
      </c>
      <c r="B75" s="227"/>
      <c r="C75" s="227"/>
      <c r="D75" s="227"/>
      <c r="E75" s="227"/>
      <c r="F75" s="227"/>
      <c r="G75" s="41">
        <f>SUM(G60:G64)</f>
        <v>0</v>
      </c>
      <c r="H75" s="41">
        <f>SUM(H60:H64)</f>
        <v>0</v>
      </c>
      <c r="I75" s="41">
        <f>SUM(I60:I64)</f>
        <v>0</v>
      </c>
      <c r="J75" s="41">
        <f>SUM(J60:J64)</f>
        <v>0</v>
      </c>
      <c r="K75" s="41">
        <f>SUM(K60:K64)</f>
        <v>0</v>
      </c>
      <c r="L75" s="43">
        <f>SUM(L60:L74)</f>
        <v>0</v>
      </c>
      <c r="M75" s="43">
        <f>SUM(M60:M64)</f>
        <v>0</v>
      </c>
      <c r="N75" s="43">
        <f>SUM(N60:N64)</f>
        <v>0</v>
      </c>
      <c r="O75" s="43">
        <f>SUM(O60:O64)</f>
        <v>0</v>
      </c>
      <c r="P75" s="43">
        <f>SUM(P60:P73)</f>
        <v>0</v>
      </c>
      <c r="Q75" s="43">
        <f aca="true" t="shared" si="4" ref="Q75:V75">SUM(Q60:Q74)</f>
        <v>87.3</v>
      </c>
      <c r="R75" s="43">
        <f t="shared" si="4"/>
        <v>87.3</v>
      </c>
      <c r="S75" s="43">
        <f t="shared" si="4"/>
        <v>0</v>
      </c>
      <c r="T75" s="43">
        <f t="shared" si="4"/>
        <v>0</v>
      </c>
      <c r="U75" s="43">
        <f t="shared" si="4"/>
        <v>0</v>
      </c>
      <c r="V75" s="43">
        <f t="shared" si="4"/>
        <v>0</v>
      </c>
      <c r="W75" s="43">
        <f>SUM(W60:W64)</f>
        <v>0</v>
      </c>
      <c r="X75" s="43">
        <f>SUM(X60:X64)</f>
        <v>0</v>
      </c>
      <c r="Y75" s="43">
        <f>SUM(Y60:Y64)</f>
        <v>0</v>
      </c>
      <c r="Z75" s="43">
        <f>SUM(Z60:Z64)</f>
        <v>0</v>
      </c>
      <c r="AA75" s="43">
        <f>SUM(AA60:AA74)</f>
        <v>87.3</v>
      </c>
      <c r="AB75" s="43">
        <f>SUM(AB60:AB74)</f>
        <v>87.3</v>
      </c>
      <c r="AC75" s="43">
        <f>SUM(AC60:AC74)</f>
        <v>0</v>
      </c>
      <c r="AD75" s="43">
        <f>SUM(AD60:AD74)</f>
        <v>0</v>
      </c>
      <c r="AE75" s="43">
        <f>SUM(AE60:AE74)</f>
        <v>0</v>
      </c>
    </row>
    <row r="76" spans="1:31" ht="19.5" customHeight="1">
      <c r="A76" s="228" t="s">
        <v>139</v>
      </c>
      <c r="B76" s="228"/>
      <c r="C76" s="228"/>
      <c r="D76" s="228"/>
      <c r="E76" s="228"/>
      <c r="F76" s="228"/>
      <c r="G76" s="60">
        <f>G75/AA75*100</f>
        <v>0</v>
      </c>
      <c r="H76" s="33"/>
      <c r="I76" s="33"/>
      <c r="J76" s="33"/>
      <c r="K76" s="33"/>
      <c r="L76" s="60">
        <v>0</v>
      </c>
      <c r="M76" s="33"/>
      <c r="N76" s="33"/>
      <c r="O76" s="33"/>
      <c r="P76" s="33"/>
      <c r="Q76" s="60">
        <v>0</v>
      </c>
      <c r="R76" s="33"/>
      <c r="S76" s="33"/>
      <c r="T76" s="33"/>
      <c r="U76" s="33"/>
      <c r="V76" s="60">
        <v>0</v>
      </c>
      <c r="W76" s="10"/>
      <c r="X76" s="10"/>
      <c r="Y76" s="10"/>
      <c r="Z76" s="10"/>
      <c r="AA76" s="60">
        <f>SUM(G76,L76,Q76,V76)</f>
        <v>0</v>
      </c>
      <c r="AB76" s="10"/>
      <c r="AC76" s="10"/>
      <c r="AD76" s="10"/>
      <c r="AE76" s="10"/>
    </row>
    <row r="77" spans="1:27" ht="19.5" customHeight="1">
      <c r="A77" s="14"/>
      <c r="B77" s="14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14"/>
      <c r="T77" s="14"/>
      <c r="U77" s="14"/>
      <c r="V77" s="14"/>
      <c r="W77" s="61"/>
      <c r="X77" s="14"/>
      <c r="Y77" s="14"/>
      <c r="Z77" s="14"/>
      <c r="AA77" s="14"/>
    </row>
    <row r="78" spans="1:21" ht="19.5" customHeight="1">
      <c r="A78" s="62"/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</row>
    <row r="79" s="45" customFormat="1" ht="19.5" customHeight="1">
      <c r="B79" s="45" t="s">
        <v>140</v>
      </c>
    </row>
    <row r="80" spans="1:31" s="64" customFormat="1" ht="19.5" customHeight="1">
      <c r="A80" s="20"/>
      <c r="B80" s="20"/>
      <c r="C80" s="20"/>
      <c r="D80" s="20"/>
      <c r="E80" s="20"/>
      <c r="F80" s="20"/>
      <c r="G80" s="20"/>
      <c r="H80" s="20"/>
      <c r="I80" s="20"/>
      <c r="K80" s="20"/>
      <c r="AE80" s="56" t="s">
        <v>129</v>
      </c>
    </row>
    <row r="81" spans="1:31" s="65" customFormat="1" ht="34.5" customHeight="1">
      <c r="A81" s="135" t="s">
        <v>116</v>
      </c>
      <c r="B81" s="136" t="s">
        <v>141</v>
      </c>
      <c r="C81" s="136" t="s">
        <v>142</v>
      </c>
      <c r="D81" s="136"/>
      <c r="E81" s="136" t="s">
        <v>143</v>
      </c>
      <c r="F81" s="136"/>
      <c r="G81" s="136" t="s">
        <v>144</v>
      </c>
      <c r="H81" s="136"/>
      <c r="I81" s="136" t="s">
        <v>145</v>
      </c>
      <c r="J81" s="136"/>
      <c r="K81" s="136" t="s">
        <v>146</v>
      </c>
      <c r="L81" s="136"/>
      <c r="M81" s="136"/>
      <c r="N81" s="136"/>
      <c r="O81" s="136"/>
      <c r="P81" s="136"/>
      <c r="Q81" s="136"/>
      <c r="R81" s="136"/>
      <c r="S81" s="136"/>
      <c r="T81" s="136"/>
      <c r="U81" s="136" t="s">
        <v>147</v>
      </c>
      <c r="V81" s="136"/>
      <c r="W81" s="136"/>
      <c r="X81" s="136"/>
      <c r="Y81" s="136"/>
      <c r="Z81" s="136" t="s">
        <v>148</v>
      </c>
      <c r="AA81" s="136"/>
      <c r="AB81" s="136"/>
      <c r="AC81" s="136"/>
      <c r="AD81" s="136"/>
      <c r="AE81" s="136"/>
    </row>
    <row r="82" spans="1:31" s="65" customFormat="1" ht="63.75" customHeight="1">
      <c r="A82" s="135"/>
      <c r="B82" s="136"/>
      <c r="C82" s="136"/>
      <c r="D82" s="136"/>
      <c r="E82" s="136"/>
      <c r="F82" s="136"/>
      <c r="G82" s="136"/>
      <c r="H82" s="136"/>
      <c r="I82" s="136"/>
      <c r="J82" s="136"/>
      <c r="K82" s="136" t="s">
        <v>149</v>
      </c>
      <c r="L82" s="136"/>
      <c r="M82" s="136" t="s">
        <v>150</v>
      </c>
      <c r="N82" s="136"/>
      <c r="O82" s="136" t="s">
        <v>151</v>
      </c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</row>
    <row r="83" spans="1:31" s="66" customFormat="1" ht="82.5" customHeight="1">
      <c r="A83" s="135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 t="s">
        <v>152</v>
      </c>
      <c r="P83" s="136"/>
      <c r="Q83" s="136" t="s">
        <v>153</v>
      </c>
      <c r="R83" s="136"/>
      <c r="S83" s="136" t="s">
        <v>154</v>
      </c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</row>
    <row r="84" spans="1:31" s="65" customFormat="1" ht="18" customHeight="1">
      <c r="A84" s="4">
        <v>1</v>
      </c>
      <c r="B84" s="10">
        <v>2</v>
      </c>
      <c r="C84" s="136">
        <v>3</v>
      </c>
      <c r="D84" s="136"/>
      <c r="E84" s="136">
        <v>4</v>
      </c>
      <c r="F84" s="136"/>
      <c r="G84" s="136">
        <v>5</v>
      </c>
      <c r="H84" s="136"/>
      <c r="I84" s="136">
        <v>6</v>
      </c>
      <c r="J84" s="136"/>
      <c r="K84" s="136">
        <v>7</v>
      </c>
      <c r="L84" s="136"/>
      <c r="M84" s="136">
        <v>8</v>
      </c>
      <c r="N84" s="136"/>
      <c r="O84" s="136">
        <v>9</v>
      </c>
      <c r="P84" s="136"/>
      <c r="Q84" s="135">
        <v>10</v>
      </c>
      <c r="R84" s="135"/>
      <c r="S84" s="136">
        <v>11</v>
      </c>
      <c r="T84" s="136"/>
      <c r="U84" s="136">
        <v>12</v>
      </c>
      <c r="V84" s="136"/>
      <c r="W84" s="136"/>
      <c r="X84" s="136"/>
      <c r="Y84" s="136"/>
      <c r="Z84" s="136">
        <v>13</v>
      </c>
      <c r="AA84" s="136"/>
      <c r="AB84" s="136"/>
      <c r="AC84" s="136"/>
      <c r="AD84" s="136"/>
      <c r="AE84" s="136"/>
    </row>
    <row r="85" spans="1:31" s="65" customFormat="1" ht="18">
      <c r="A85" s="57"/>
      <c r="B85" s="67"/>
      <c r="C85" s="210"/>
      <c r="D85" s="210"/>
      <c r="E85" s="208"/>
      <c r="F85" s="208"/>
      <c r="G85" s="208"/>
      <c r="H85" s="208"/>
      <c r="I85" s="208"/>
      <c r="J85" s="208"/>
      <c r="K85" s="208"/>
      <c r="L85" s="208"/>
      <c r="M85" s="211">
        <f aca="true" t="shared" si="5" ref="M85:M91">SUM(O85,Q85,S85)</f>
        <v>0</v>
      </c>
      <c r="N85" s="211"/>
      <c r="O85" s="208"/>
      <c r="P85" s="208"/>
      <c r="Q85" s="208"/>
      <c r="R85" s="208"/>
      <c r="S85" s="208"/>
      <c r="T85" s="208"/>
      <c r="U85" s="209"/>
      <c r="V85" s="209"/>
      <c r="W85" s="209"/>
      <c r="X85" s="209"/>
      <c r="Y85" s="209"/>
      <c r="Z85" s="205"/>
      <c r="AA85" s="205"/>
      <c r="AB85" s="205"/>
      <c r="AC85" s="205"/>
      <c r="AD85" s="205"/>
      <c r="AE85" s="205"/>
    </row>
    <row r="86" spans="1:31" s="65" customFormat="1" ht="19.5" customHeight="1">
      <c r="A86" s="57"/>
      <c r="B86" s="67"/>
      <c r="C86" s="210"/>
      <c r="D86" s="210"/>
      <c r="E86" s="208"/>
      <c r="F86" s="208"/>
      <c r="G86" s="208"/>
      <c r="H86" s="208"/>
      <c r="I86" s="208"/>
      <c r="J86" s="208"/>
      <c r="K86" s="208"/>
      <c r="L86" s="208"/>
      <c r="M86" s="211">
        <f t="shared" si="5"/>
        <v>0</v>
      </c>
      <c r="N86" s="211"/>
      <c r="O86" s="208"/>
      <c r="P86" s="208"/>
      <c r="Q86" s="208"/>
      <c r="R86" s="208"/>
      <c r="S86" s="208"/>
      <c r="T86" s="208"/>
      <c r="U86" s="209"/>
      <c r="V86" s="209"/>
      <c r="W86" s="209"/>
      <c r="X86" s="209"/>
      <c r="Y86" s="209"/>
      <c r="Z86" s="205"/>
      <c r="AA86" s="205"/>
      <c r="AB86" s="205"/>
      <c r="AC86" s="205"/>
      <c r="AD86" s="205"/>
      <c r="AE86" s="205"/>
    </row>
    <row r="87" spans="1:31" s="65" customFormat="1" ht="19.5" customHeight="1">
      <c r="A87" s="57"/>
      <c r="B87" s="67"/>
      <c r="C87" s="210"/>
      <c r="D87" s="210"/>
      <c r="E87" s="208"/>
      <c r="F87" s="208"/>
      <c r="G87" s="208"/>
      <c r="H87" s="208"/>
      <c r="I87" s="208"/>
      <c r="J87" s="208"/>
      <c r="K87" s="208"/>
      <c r="L87" s="208"/>
      <c r="M87" s="211">
        <f t="shared" si="5"/>
        <v>0</v>
      </c>
      <c r="N87" s="211"/>
      <c r="O87" s="208"/>
      <c r="P87" s="208"/>
      <c r="Q87" s="208"/>
      <c r="R87" s="208"/>
      <c r="S87" s="208"/>
      <c r="T87" s="208"/>
      <c r="U87" s="209"/>
      <c r="V87" s="209"/>
      <c r="W87" s="209"/>
      <c r="X87" s="209"/>
      <c r="Y87" s="209"/>
      <c r="Z87" s="205"/>
      <c r="AA87" s="205"/>
      <c r="AB87" s="205"/>
      <c r="AC87" s="205"/>
      <c r="AD87" s="205"/>
      <c r="AE87" s="205"/>
    </row>
    <row r="88" spans="1:31" s="65" customFormat="1" ht="19.5" customHeight="1">
      <c r="A88" s="57"/>
      <c r="B88" s="67"/>
      <c r="C88" s="210"/>
      <c r="D88" s="210"/>
      <c r="E88" s="208"/>
      <c r="F88" s="208"/>
      <c r="G88" s="208"/>
      <c r="H88" s="208"/>
      <c r="I88" s="208"/>
      <c r="J88" s="208"/>
      <c r="K88" s="208"/>
      <c r="L88" s="208"/>
      <c r="M88" s="211">
        <f t="shared" si="5"/>
        <v>0</v>
      </c>
      <c r="N88" s="211"/>
      <c r="O88" s="208"/>
      <c r="P88" s="208"/>
      <c r="Q88" s="208"/>
      <c r="R88" s="208"/>
      <c r="S88" s="208"/>
      <c r="T88" s="208"/>
      <c r="U88" s="209"/>
      <c r="V88" s="209"/>
      <c r="W88" s="209"/>
      <c r="X88" s="209"/>
      <c r="Y88" s="209"/>
      <c r="Z88" s="205"/>
      <c r="AA88" s="205"/>
      <c r="AB88" s="205"/>
      <c r="AC88" s="205"/>
      <c r="AD88" s="205"/>
      <c r="AE88" s="205"/>
    </row>
    <row r="89" spans="1:31" s="65" customFormat="1" ht="19.5" customHeight="1">
      <c r="A89" s="57"/>
      <c r="B89" s="67"/>
      <c r="C89" s="210"/>
      <c r="D89" s="210"/>
      <c r="E89" s="208"/>
      <c r="F89" s="208"/>
      <c r="G89" s="208"/>
      <c r="H89" s="208"/>
      <c r="I89" s="208"/>
      <c r="J89" s="208"/>
      <c r="K89" s="208"/>
      <c r="L89" s="208"/>
      <c r="M89" s="211">
        <f t="shared" si="5"/>
        <v>0</v>
      </c>
      <c r="N89" s="211"/>
      <c r="O89" s="208"/>
      <c r="P89" s="208"/>
      <c r="Q89" s="208"/>
      <c r="R89" s="208"/>
      <c r="S89" s="208"/>
      <c r="T89" s="208"/>
      <c r="U89" s="209"/>
      <c r="V89" s="209"/>
      <c r="W89" s="209"/>
      <c r="X89" s="209"/>
      <c r="Y89" s="209"/>
      <c r="Z89" s="205"/>
      <c r="AA89" s="205"/>
      <c r="AB89" s="205"/>
      <c r="AC89" s="205"/>
      <c r="AD89" s="205"/>
      <c r="AE89" s="205"/>
    </row>
    <row r="90" spans="1:31" s="65" customFormat="1" ht="19.5" customHeight="1">
      <c r="A90" s="57"/>
      <c r="B90" s="67"/>
      <c r="C90" s="210"/>
      <c r="D90" s="210"/>
      <c r="E90" s="208"/>
      <c r="F90" s="208"/>
      <c r="G90" s="208"/>
      <c r="H90" s="208"/>
      <c r="I90" s="208"/>
      <c r="J90" s="208"/>
      <c r="K90" s="208"/>
      <c r="L90" s="208"/>
      <c r="M90" s="211">
        <f t="shared" si="5"/>
        <v>0</v>
      </c>
      <c r="N90" s="211"/>
      <c r="O90" s="208"/>
      <c r="P90" s="208"/>
      <c r="Q90" s="208"/>
      <c r="R90" s="208"/>
      <c r="S90" s="208"/>
      <c r="T90" s="208"/>
      <c r="U90" s="209"/>
      <c r="V90" s="209"/>
      <c r="W90" s="209"/>
      <c r="X90" s="209"/>
      <c r="Y90" s="209"/>
      <c r="Z90" s="205"/>
      <c r="AA90" s="205"/>
      <c r="AB90" s="205"/>
      <c r="AC90" s="205"/>
      <c r="AD90" s="205"/>
      <c r="AE90" s="205"/>
    </row>
    <row r="91" spans="1:31" s="65" customFormat="1" ht="19.5" customHeight="1">
      <c r="A91" s="57"/>
      <c r="B91" s="67"/>
      <c r="C91" s="210"/>
      <c r="D91" s="210"/>
      <c r="E91" s="208"/>
      <c r="F91" s="208"/>
      <c r="G91" s="208"/>
      <c r="H91" s="208"/>
      <c r="I91" s="208"/>
      <c r="J91" s="208"/>
      <c r="K91" s="208"/>
      <c r="L91" s="208"/>
      <c r="M91" s="211">
        <f t="shared" si="5"/>
        <v>0</v>
      </c>
      <c r="N91" s="211"/>
      <c r="O91" s="208"/>
      <c r="P91" s="208"/>
      <c r="Q91" s="208"/>
      <c r="R91" s="208"/>
      <c r="S91" s="208"/>
      <c r="T91" s="208"/>
      <c r="U91" s="209"/>
      <c r="V91" s="209"/>
      <c r="W91" s="209"/>
      <c r="X91" s="209"/>
      <c r="Y91" s="209"/>
      <c r="Z91" s="205"/>
      <c r="AA91" s="205"/>
      <c r="AB91" s="205"/>
      <c r="AC91" s="205"/>
      <c r="AD91" s="205"/>
      <c r="AE91" s="205"/>
    </row>
    <row r="92" spans="1:31" s="65" customFormat="1" ht="19.5" customHeight="1">
      <c r="A92" s="129" t="s">
        <v>114</v>
      </c>
      <c r="B92" s="129"/>
      <c r="C92" s="129"/>
      <c r="D92" s="129"/>
      <c r="E92" s="187">
        <f>SUM(E85:E91)</f>
        <v>0</v>
      </c>
      <c r="F92" s="187"/>
      <c r="G92" s="187">
        <f>SUM(G85:G91)</f>
        <v>0</v>
      </c>
      <c r="H92" s="187"/>
      <c r="I92" s="187">
        <f>SUM(I85:I91)</f>
        <v>0</v>
      </c>
      <c r="J92" s="187"/>
      <c r="K92" s="187">
        <f>SUM(K85:K91)</f>
        <v>0</v>
      </c>
      <c r="L92" s="187"/>
      <c r="M92" s="187">
        <f>SUM(M85:M91)</f>
        <v>0</v>
      </c>
      <c r="N92" s="187"/>
      <c r="O92" s="187">
        <f>SUM(O85:O91)</f>
        <v>0</v>
      </c>
      <c r="P92" s="187"/>
      <c r="Q92" s="187">
        <f>SUM(Q85:Q91)</f>
        <v>0</v>
      </c>
      <c r="R92" s="187"/>
      <c r="S92" s="187">
        <f>SUM(S85:S91)</f>
        <v>0</v>
      </c>
      <c r="T92" s="187"/>
      <c r="U92" s="206"/>
      <c r="V92" s="206"/>
      <c r="W92" s="206"/>
      <c r="X92" s="206"/>
      <c r="Y92" s="206"/>
      <c r="Z92" s="207"/>
      <c r="AA92" s="207"/>
      <c r="AB92" s="207"/>
      <c r="AC92" s="207"/>
      <c r="AD92" s="207"/>
      <c r="AE92" s="207"/>
    </row>
    <row r="93" spans="1:21" ht="19.5" customHeight="1">
      <c r="A93" s="62"/>
      <c r="B93" s="6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</row>
    <row r="94" spans="2:21" ht="19.5" customHeight="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1:26" ht="18">
      <c r="A95" s="45" t="s">
        <v>216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8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8.75" customHeight="1">
      <c r="A97" s="204" t="s">
        <v>116</v>
      </c>
      <c r="B97" s="136" t="s">
        <v>155</v>
      </c>
      <c r="C97" s="136"/>
      <c r="D97" s="136"/>
      <c r="E97" s="136"/>
      <c r="F97" s="136"/>
      <c r="G97" s="136"/>
      <c r="H97" s="136"/>
      <c r="I97" s="136" t="s">
        <v>125</v>
      </c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 t="s">
        <v>195</v>
      </c>
      <c r="V97" s="136"/>
      <c r="W97" s="136"/>
      <c r="X97" s="205" t="s">
        <v>192</v>
      </c>
      <c r="Y97" s="205"/>
      <c r="Z97" s="205"/>
    </row>
    <row r="98" spans="1:26" ht="78" customHeight="1">
      <c r="A98" s="204"/>
      <c r="B98" s="136"/>
      <c r="C98" s="136"/>
      <c r="D98" s="136"/>
      <c r="E98" s="136"/>
      <c r="F98" s="136"/>
      <c r="G98" s="136"/>
      <c r="H98" s="136"/>
      <c r="I98" s="136" t="s">
        <v>189</v>
      </c>
      <c r="J98" s="136"/>
      <c r="K98" s="136"/>
      <c r="L98" s="136"/>
      <c r="M98" s="200" t="s">
        <v>204</v>
      </c>
      <c r="N98" s="200"/>
      <c r="O98" s="200"/>
      <c r="P98" s="200"/>
      <c r="Q98" s="200" t="s">
        <v>190</v>
      </c>
      <c r="R98" s="200"/>
      <c r="S98" s="200"/>
      <c r="T98" s="200"/>
      <c r="U98" s="136"/>
      <c r="V98" s="136"/>
      <c r="W98" s="136"/>
      <c r="X98" s="205"/>
      <c r="Y98" s="205"/>
      <c r="Z98" s="205"/>
    </row>
    <row r="99" spans="1:26" ht="18">
      <c r="A99" s="47">
        <v>1</v>
      </c>
      <c r="B99" s="185">
        <v>2</v>
      </c>
      <c r="C99" s="185"/>
      <c r="D99" s="185"/>
      <c r="E99" s="185"/>
      <c r="F99" s="185"/>
      <c r="G99" s="185"/>
      <c r="H99" s="185"/>
      <c r="I99" s="186">
        <v>3</v>
      </c>
      <c r="J99" s="186"/>
      <c r="K99" s="186"/>
      <c r="L99" s="186"/>
      <c r="M99" s="186">
        <v>4</v>
      </c>
      <c r="N99" s="186"/>
      <c r="O99" s="186"/>
      <c r="P99" s="186"/>
      <c r="Q99" s="186">
        <v>5</v>
      </c>
      <c r="R99" s="186"/>
      <c r="S99" s="186"/>
      <c r="T99" s="186"/>
      <c r="U99" s="198">
        <v>6</v>
      </c>
      <c r="V99" s="198"/>
      <c r="W99" s="198"/>
      <c r="X99" s="186">
        <v>7</v>
      </c>
      <c r="Y99" s="186"/>
      <c r="Z99" s="186"/>
    </row>
    <row r="100" spans="1:26" ht="18.75" customHeight="1">
      <c r="A100" s="47">
        <v>1</v>
      </c>
      <c r="B100" s="184" t="s">
        <v>169</v>
      </c>
      <c r="C100" s="184"/>
      <c r="D100" s="184"/>
      <c r="E100" s="184"/>
      <c r="F100" s="184"/>
      <c r="G100" s="184"/>
      <c r="H100" s="184"/>
      <c r="I100" s="172">
        <v>2.36</v>
      </c>
      <c r="J100" s="172"/>
      <c r="K100" s="172"/>
      <c r="L100" s="172"/>
      <c r="M100" s="172">
        <v>0</v>
      </c>
      <c r="N100" s="172"/>
      <c r="O100" s="172"/>
      <c r="P100" s="172"/>
      <c r="Q100" s="172">
        <v>0</v>
      </c>
      <c r="R100" s="172"/>
      <c r="S100" s="172"/>
      <c r="T100" s="172"/>
      <c r="U100" s="176">
        <f aca="true" t="shared" si="6" ref="U100:U109">Q100-M100</f>
        <v>0</v>
      </c>
      <c r="V100" s="176"/>
      <c r="W100" s="176"/>
      <c r="X100" s="177" t="e">
        <f>(Q100/M100)*100</f>
        <v>#DIV/0!</v>
      </c>
      <c r="Y100" s="177"/>
      <c r="Z100" s="177"/>
    </row>
    <row r="101" spans="1:26" ht="18" customHeight="1">
      <c r="A101" s="47">
        <v>2</v>
      </c>
      <c r="B101" s="184" t="s">
        <v>259</v>
      </c>
      <c r="C101" s="184"/>
      <c r="D101" s="184"/>
      <c r="E101" s="184"/>
      <c r="F101" s="184"/>
      <c r="G101" s="184"/>
      <c r="H101" s="184"/>
      <c r="I101" s="172">
        <v>258.3</v>
      </c>
      <c r="J101" s="172"/>
      <c r="K101" s="172"/>
      <c r="L101" s="172"/>
      <c r="M101" s="172">
        <v>137</v>
      </c>
      <c r="N101" s="172"/>
      <c r="O101" s="172"/>
      <c r="P101" s="172"/>
      <c r="Q101" s="172">
        <v>103.1</v>
      </c>
      <c r="R101" s="172"/>
      <c r="S101" s="172"/>
      <c r="T101" s="172"/>
      <c r="U101" s="174">
        <f t="shared" si="6"/>
        <v>-33.900000000000006</v>
      </c>
      <c r="V101" s="175"/>
      <c r="W101" s="176"/>
      <c r="X101" s="177">
        <f>(Q101/M101)*100</f>
        <v>75.25547445255474</v>
      </c>
      <c r="Y101" s="177"/>
      <c r="Z101" s="177"/>
    </row>
    <row r="102" spans="1:26" ht="18" customHeight="1">
      <c r="A102" s="47">
        <v>3</v>
      </c>
      <c r="B102" s="184" t="s">
        <v>210</v>
      </c>
      <c r="C102" s="184"/>
      <c r="D102" s="184"/>
      <c r="E102" s="184"/>
      <c r="F102" s="184"/>
      <c r="G102" s="184"/>
      <c r="H102" s="184"/>
      <c r="I102" s="172">
        <v>0.06</v>
      </c>
      <c r="J102" s="172"/>
      <c r="K102" s="172"/>
      <c r="L102" s="172"/>
      <c r="M102" s="172">
        <v>0</v>
      </c>
      <c r="N102" s="172"/>
      <c r="O102" s="172"/>
      <c r="P102" s="172"/>
      <c r="Q102" s="172">
        <v>0</v>
      </c>
      <c r="R102" s="172"/>
      <c r="S102" s="172"/>
      <c r="T102" s="172"/>
      <c r="U102" s="174">
        <f t="shared" si="6"/>
        <v>0</v>
      </c>
      <c r="V102" s="175"/>
      <c r="W102" s="176"/>
      <c r="X102" s="177" t="e">
        <f>(Q102/M102)*100</f>
        <v>#DIV/0!</v>
      </c>
      <c r="Y102" s="177"/>
      <c r="Z102" s="177"/>
    </row>
    <row r="103" spans="1:26" ht="18" customHeight="1">
      <c r="A103" s="47">
        <v>4</v>
      </c>
      <c r="B103" s="184" t="s">
        <v>211</v>
      </c>
      <c r="C103" s="184"/>
      <c r="D103" s="184"/>
      <c r="E103" s="184"/>
      <c r="F103" s="184"/>
      <c r="G103" s="184"/>
      <c r="H103" s="184"/>
      <c r="I103" s="172">
        <v>125.8</v>
      </c>
      <c r="J103" s="172"/>
      <c r="K103" s="172"/>
      <c r="L103" s="172"/>
      <c r="M103" s="172">
        <v>95.5</v>
      </c>
      <c r="N103" s="172"/>
      <c r="O103" s="172"/>
      <c r="P103" s="172"/>
      <c r="Q103" s="172">
        <v>49.8</v>
      </c>
      <c r="R103" s="172"/>
      <c r="S103" s="172"/>
      <c r="T103" s="172"/>
      <c r="U103" s="176">
        <f t="shared" si="6"/>
        <v>-45.7</v>
      </c>
      <c r="V103" s="176"/>
      <c r="W103" s="176"/>
      <c r="X103" s="177">
        <f>Q103/M103*100</f>
        <v>52.14659685863874</v>
      </c>
      <c r="Y103" s="177"/>
      <c r="Z103" s="177"/>
    </row>
    <row r="104" spans="1:26" ht="18">
      <c r="A104" s="47">
        <v>5</v>
      </c>
      <c r="B104" s="193" t="s">
        <v>251</v>
      </c>
      <c r="C104" s="193"/>
      <c r="D104" s="193"/>
      <c r="E104" s="193"/>
      <c r="F104" s="193"/>
      <c r="G104" s="193"/>
      <c r="H104" s="193"/>
      <c r="I104" s="172">
        <v>0.8</v>
      </c>
      <c r="J104" s="172"/>
      <c r="K104" s="172"/>
      <c r="L104" s="172"/>
      <c r="M104" s="172">
        <v>0</v>
      </c>
      <c r="N104" s="172"/>
      <c r="O104" s="172"/>
      <c r="P104" s="172"/>
      <c r="Q104" s="172">
        <v>0</v>
      </c>
      <c r="R104" s="172"/>
      <c r="S104" s="172"/>
      <c r="T104" s="172"/>
      <c r="U104" s="174">
        <f t="shared" si="6"/>
        <v>0</v>
      </c>
      <c r="V104" s="175"/>
      <c r="W104" s="176"/>
      <c r="X104" s="177" t="e">
        <f>(Q104/M104)*100</f>
        <v>#DIV/0!</v>
      </c>
      <c r="Y104" s="177"/>
      <c r="Z104" s="177"/>
    </row>
    <row r="105" spans="1:26" ht="18">
      <c r="A105" s="47">
        <v>6</v>
      </c>
      <c r="B105" s="193" t="s">
        <v>241</v>
      </c>
      <c r="C105" s="193"/>
      <c r="D105" s="193"/>
      <c r="E105" s="193"/>
      <c r="F105" s="193"/>
      <c r="G105" s="193"/>
      <c r="H105" s="193"/>
      <c r="I105" s="172">
        <v>11.8</v>
      </c>
      <c r="J105" s="172"/>
      <c r="K105" s="172"/>
      <c r="L105" s="172"/>
      <c r="M105" s="233">
        <v>15</v>
      </c>
      <c r="N105" s="233"/>
      <c r="O105" s="233"/>
      <c r="P105" s="233"/>
      <c r="Q105" s="172">
        <v>11.3</v>
      </c>
      <c r="R105" s="172"/>
      <c r="S105" s="172"/>
      <c r="T105" s="172"/>
      <c r="U105" s="176">
        <f t="shared" si="6"/>
        <v>-3.6999999999999993</v>
      </c>
      <c r="V105" s="176"/>
      <c r="W105" s="176"/>
      <c r="X105" s="177">
        <f>(Q105/M105)*100</f>
        <v>75.33333333333334</v>
      </c>
      <c r="Y105" s="177"/>
      <c r="Z105" s="177"/>
    </row>
    <row r="106" spans="1:26" ht="18.75" customHeight="1">
      <c r="A106" s="47">
        <v>7</v>
      </c>
      <c r="B106" s="193" t="s">
        <v>242</v>
      </c>
      <c r="C106" s="193"/>
      <c r="D106" s="193"/>
      <c r="E106" s="193"/>
      <c r="F106" s="193"/>
      <c r="G106" s="193"/>
      <c r="H106" s="193"/>
      <c r="I106" s="172">
        <v>47.6</v>
      </c>
      <c r="J106" s="172"/>
      <c r="K106" s="172"/>
      <c r="L106" s="172"/>
      <c r="M106" s="233">
        <v>10</v>
      </c>
      <c r="N106" s="233"/>
      <c r="O106" s="233"/>
      <c r="P106" s="233"/>
      <c r="Q106" s="172">
        <v>0.2</v>
      </c>
      <c r="R106" s="172"/>
      <c r="S106" s="172"/>
      <c r="T106" s="172"/>
      <c r="U106" s="174">
        <f t="shared" si="6"/>
        <v>-9.8</v>
      </c>
      <c r="V106" s="175"/>
      <c r="W106" s="176"/>
      <c r="X106" s="177">
        <f>(Q106/M106)*100</f>
        <v>2</v>
      </c>
      <c r="Y106" s="177"/>
      <c r="Z106" s="177"/>
    </row>
    <row r="107" spans="1:26" ht="18.75" customHeight="1">
      <c r="A107" s="47">
        <v>8</v>
      </c>
      <c r="B107" s="230" t="s">
        <v>252</v>
      </c>
      <c r="C107" s="231"/>
      <c r="D107" s="231"/>
      <c r="E107" s="231"/>
      <c r="F107" s="231"/>
      <c r="G107" s="231"/>
      <c r="H107" s="232"/>
      <c r="I107" s="172">
        <v>0.4</v>
      </c>
      <c r="J107" s="172"/>
      <c r="K107" s="172"/>
      <c r="L107" s="172"/>
      <c r="M107" s="233">
        <v>1</v>
      </c>
      <c r="N107" s="233"/>
      <c r="O107" s="233"/>
      <c r="P107" s="233"/>
      <c r="Q107" s="172">
        <v>0.1</v>
      </c>
      <c r="R107" s="172"/>
      <c r="S107" s="172"/>
      <c r="T107" s="172"/>
      <c r="U107" s="176">
        <f>Q107-M107</f>
        <v>-0.9</v>
      </c>
      <c r="V107" s="176"/>
      <c r="W107" s="176"/>
      <c r="X107" s="177">
        <f>Q107/M107*100</f>
        <v>10</v>
      </c>
      <c r="Y107" s="177"/>
      <c r="Z107" s="177"/>
    </row>
    <row r="108" spans="1:26" ht="18.75" customHeight="1">
      <c r="A108" s="47">
        <v>9</v>
      </c>
      <c r="B108" s="230" t="s">
        <v>258</v>
      </c>
      <c r="C108" s="231"/>
      <c r="D108" s="231"/>
      <c r="E108" s="231"/>
      <c r="F108" s="231"/>
      <c r="G108" s="231"/>
      <c r="H108" s="232"/>
      <c r="I108" s="172">
        <v>0</v>
      </c>
      <c r="J108" s="172"/>
      <c r="K108" s="172"/>
      <c r="L108" s="172"/>
      <c r="M108" s="233">
        <v>13</v>
      </c>
      <c r="N108" s="233"/>
      <c r="O108" s="233"/>
      <c r="P108" s="233"/>
      <c r="Q108" s="172">
        <v>8.5</v>
      </c>
      <c r="R108" s="172"/>
      <c r="S108" s="172"/>
      <c r="T108" s="172"/>
      <c r="U108" s="176">
        <f>Q108-M108</f>
        <v>-4.5</v>
      </c>
      <c r="V108" s="176"/>
      <c r="W108" s="176"/>
      <c r="X108" s="177">
        <f>Q108/M108*100</f>
        <v>65.38461538461539</v>
      </c>
      <c r="Y108" s="177"/>
      <c r="Z108" s="177"/>
    </row>
    <row r="109" spans="1:26" ht="18.75" customHeight="1">
      <c r="A109" s="47">
        <v>10</v>
      </c>
      <c r="B109" s="230" t="s">
        <v>260</v>
      </c>
      <c r="C109" s="231"/>
      <c r="D109" s="231"/>
      <c r="E109" s="231"/>
      <c r="F109" s="231"/>
      <c r="G109" s="231"/>
      <c r="H109" s="232"/>
      <c r="I109" s="172">
        <v>0</v>
      </c>
      <c r="J109" s="172"/>
      <c r="K109" s="172"/>
      <c r="L109" s="172"/>
      <c r="M109" s="233">
        <v>17</v>
      </c>
      <c r="N109" s="233"/>
      <c r="O109" s="233"/>
      <c r="P109" s="233"/>
      <c r="Q109" s="172">
        <v>0</v>
      </c>
      <c r="R109" s="172"/>
      <c r="S109" s="172"/>
      <c r="T109" s="172"/>
      <c r="U109" s="176">
        <f t="shared" si="6"/>
        <v>-17</v>
      </c>
      <c r="V109" s="176"/>
      <c r="W109" s="176"/>
      <c r="X109" s="177">
        <f>Q109/M109*100</f>
        <v>0</v>
      </c>
      <c r="Y109" s="177"/>
      <c r="Z109" s="177"/>
    </row>
    <row r="110" spans="1:26" ht="18.75" customHeight="1">
      <c r="A110" s="190" t="s">
        <v>114</v>
      </c>
      <c r="B110" s="190"/>
      <c r="C110" s="190"/>
      <c r="D110" s="190"/>
      <c r="E110" s="190"/>
      <c r="F110" s="190"/>
      <c r="G110" s="190"/>
      <c r="H110" s="190"/>
      <c r="I110" s="191">
        <f>SUM(I100:L109)</f>
        <v>447.12000000000006</v>
      </c>
      <c r="J110" s="191"/>
      <c r="K110" s="191"/>
      <c r="L110" s="191"/>
      <c r="M110" s="191">
        <f>SUM(M100:P109)</f>
        <v>288.5</v>
      </c>
      <c r="N110" s="191"/>
      <c r="O110" s="191"/>
      <c r="P110" s="191"/>
      <c r="Q110" s="191">
        <f>SUM(Q100:Q109)</f>
        <v>172.99999999999997</v>
      </c>
      <c r="R110" s="191"/>
      <c r="S110" s="191"/>
      <c r="T110" s="191"/>
      <c r="U110" s="202"/>
      <c r="V110" s="203"/>
      <c r="W110" s="192"/>
      <c r="X110" s="197"/>
      <c r="Y110" s="197"/>
      <c r="Z110" s="197"/>
    </row>
    <row r="111" spans="1:26" ht="18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1:26" ht="18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1:26" ht="18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1:26" ht="18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1:26" ht="18">
      <c r="A115" s="45" t="s">
        <v>156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8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8.75" customHeight="1">
      <c r="A117" s="204" t="s">
        <v>116</v>
      </c>
      <c r="B117" s="136" t="s">
        <v>155</v>
      </c>
      <c r="C117" s="136"/>
      <c r="D117" s="136"/>
      <c r="E117" s="136"/>
      <c r="F117" s="136"/>
      <c r="G117" s="136"/>
      <c r="H117" s="136"/>
      <c r="I117" s="136" t="s">
        <v>125</v>
      </c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 t="s">
        <v>194</v>
      </c>
      <c r="V117" s="136"/>
      <c r="W117" s="136"/>
      <c r="X117" s="205" t="s">
        <v>192</v>
      </c>
      <c r="Y117" s="205"/>
      <c r="Z117" s="205"/>
    </row>
    <row r="118" spans="1:26" ht="42" customHeight="1">
      <c r="A118" s="204"/>
      <c r="B118" s="136"/>
      <c r="C118" s="136"/>
      <c r="D118" s="136"/>
      <c r="E118" s="136"/>
      <c r="F118" s="136"/>
      <c r="G118" s="136"/>
      <c r="H118" s="136"/>
      <c r="I118" s="136" t="s">
        <v>189</v>
      </c>
      <c r="J118" s="136"/>
      <c r="K118" s="136"/>
      <c r="L118" s="136"/>
      <c r="M118" s="200" t="s">
        <v>204</v>
      </c>
      <c r="N118" s="200"/>
      <c r="O118" s="200"/>
      <c r="P118" s="200"/>
      <c r="Q118" s="200" t="s">
        <v>190</v>
      </c>
      <c r="R118" s="200"/>
      <c r="S118" s="200"/>
      <c r="T118" s="200"/>
      <c r="U118" s="136"/>
      <c r="V118" s="136"/>
      <c r="W118" s="136"/>
      <c r="X118" s="205"/>
      <c r="Y118" s="205"/>
      <c r="Z118" s="205"/>
    </row>
    <row r="119" spans="1:26" ht="18">
      <c r="A119" s="47">
        <v>1</v>
      </c>
      <c r="B119" s="185">
        <v>2</v>
      </c>
      <c r="C119" s="185"/>
      <c r="D119" s="185"/>
      <c r="E119" s="185"/>
      <c r="F119" s="185"/>
      <c r="G119" s="185"/>
      <c r="H119" s="185"/>
      <c r="I119" s="186">
        <v>3</v>
      </c>
      <c r="J119" s="186"/>
      <c r="K119" s="186"/>
      <c r="L119" s="186"/>
      <c r="M119" s="201">
        <v>4</v>
      </c>
      <c r="N119" s="201"/>
      <c r="O119" s="201"/>
      <c r="P119" s="201"/>
      <c r="Q119" s="201">
        <v>5</v>
      </c>
      <c r="R119" s="201"/>
      <c r="S119" s="201"/>
      <c r="T119" s="201"/>
      <c r="U119" s="198">
        <v>6</v>
      </c>
      <c r="V119" s="198"/>
      <c r="W119" s="198"/>
      <c r="X119" s="186">
        <v>7</v>
      </c>
      <c r="Y119" s="186"/>
      <c r="Z119" s="186"/>
    </row>
    <row r="120" spans="1:26" ht="18">
      <c r="A120" s="47">
        <v>1</v>
      </c>
      <c r="B120" s="199" t="s">
        <v>169</v>
      </c>
      <c r="C120" s="199"/>
      <c r="D120" s="199"/>
      <c r="E120" s="199"/>
      <c r="F120" s="199"/>
      <c r="G120" s="199"/>
      <c r="H120" s="199"/>
      <c r="I120" s="195">
        <v>8.9</v>
      </c>
      <c r="J120" s="195"/>
      <c r="K120" s="195"/>
      <c r="L120" s="195"/>
      <c r="M120" s="196">
        <v>28.8</v>
      </c>
      <c r="N120" s="195"/>
      <c r="O120" s="195"/>
      <c r="P120" s="195"/>
      <c r="Q120" s="195">
        <v>10.2</v>
      </c>
      <c r="R120" s="195"/>
      <c r="S120" s="195"/>
      <c r="T120" s="195"/>
      <c r="U120" s="176">
        <f>Q120-M120</f>
        <v>-18.6</v>
      </c>
      <c r="V120" s="176"/>
      <c r="W120" s="176"/>
      <c r="X120" s="177">
        <f>Q120/M120*100</f>
        <v>35.416666666666664</v>
      </c>
      <c r="Y120" s="177"/>
      <c r="Z120" s="177"/>
    </row>
    <row r="121" spans="1:26" ht="26.25" customHeight="1">
      <c r="A121" s="47">
        <v>2</v>
      </c>
      <c r="B121" s="199" t="s">
        <v>246</v>
      </c>
      <c r="C121" s="199"/>
      <c r="D121" s="199"/>
      <c r="E121" s="199"/>
      <c r="F121" s="199"/>
      <c r="G121" s="199"/>
      <c r="H121" s="199"/>
      <c r="I121" s="195">
        <v>15</v>
      </c>
      <c r="J121" s="195"/>
      <c r="K121" s="195"/>
      <c r="L121" s="195"/>
      <c r="M121" s="196">
        <v>4</v>
      </c>
      <c r="N121" s="195"/>
      <c r="O121" s="195"/>
      <c r="P121" s="195"/>
      <c r="Q121" s="195">
        <v>2.2</v>
      </c>
      <c r="R121" s="195"/>
      <c r="S121" s="195"/>
      <c r="T121" s="195"/>
      <c r="U121" s="176">
        <f>Q121-M121</f>
        <v>-1.7999999999999998</v>
      </c>
      <c r="V121" s="176"/>
      <c r="W121" s="176"/>
      <c r="X121" s="177">
        <f>Q121/M121*100</f>
        <v>55.00000000000001</v>
      </c>
      <c r="Y121" s="177"/>
      <c r="Z121" s="177"/>
    </row>
    <row r="122" spans="1:26" ht="18.75" customHeight="1">
      <c r="A122" s="47">
        <v>3</v>
      </c>
      <c r="B122" s="193" t="s">
        <v>247</v>
      </c>
      <c r="C122" s="193"/>
      <c r="D122" s="193"/>
      <c r="E122" s="193"/>
      <c r="F122" s="193"/>
      <c r="G122" s="193"/>
      <c r="H122" s="193"/>
      <c r="I122" s="172">
        <v>10</v>
      </c>
      <c r="J122" s="172"/>
      <c r="K122" s="172"/>
      <c r="L122" s="172"/>
      <c r="M122" s="196">
        <v>0</v>
      </c>
      <c r="N122" s="195"/>
      <c r="O122" s="195"/>
      <c r="P122" s="195"/>
      <c r="Q122" s="195">
        <v>0.02</v>
      </c>
      <c r="R122" s="195"/>
      <c r="S122" s="195"/>
      <c r="T122" s="195"/>
      <c r="U122" s="176">
        <f aca="true" t="shared" si="7" ref="U122:U129">Q122-M122</f>
        <v>0.02</v>
      </c>
      <c r="V122" s="176"/>
      <c r="W122" s="176"/>
      <c r="X122" s="177" t="e">
        <f aca="true" t="shared" si="8" ref="X122:X129">Q122/M122*100</f>
        <v>#DIV/0!</v>
      </c>
      <c r="Y122" s="177"/>
      <c r="Z122" s="177"/>
    </row>
    <row r="123" spans="1:26" ht="18.75" customHeight="1">
      <c r="A123" s="47">
        <v>4</v>
      </c>
      <c r="B123" s="193" t="s">
        <v>210</v>
      </c>
      <c r="C123" s="193"/>
      <c r="D123" s="193"/>
      <c r="E123" s="193"/>
      <c r="F123" s="193"/>
      <c r="G123" s="193"/>
      <c r="H123" s="193"/>
      <c r="I123" s="194">
        <v>0.03</v>
      </c>
      <c r="J123" s="194"/>
      <c r="K123" s="194"/>
      <c r="L123" s="194"/>
      <c r="M123" s="196">
        <v>2.2</v>
      </c>
      <c r="N123" s="195"/>
      <c r="O123" s="195"/>
      <c r="P123" s="195"/>
      <c r="Q123" s="237">
        <v>0.08</v>
      </c>
      <c r="R123" s="237"/>
      <c r="S123" s="237"/>
      <c r="T123" s="237"/>
      <c r="U123" s="176">
        <f t="shared" si="7"/>
        <v>-2.12</v>
      </c>
      <c r="V123" s="176"/>
      <c r="W123" s="176"/>
      <c r="X123" s="177">
        <f t="shared" si="8"/>
        <v>3.6363636363636362</v>
      </c>
      <c r="Y123" s="177"/>
      <c r="Z123" s="177"/>
    </row>
    <row r="124" spans="1:26" ht="18" customHeight="1">
      <c r="A124" s="47">
        <v>5</v>
      </c>
      <c r="B124" s="193" t="s">
        <v>248</v>
      </c>
      <c r="C124" s="193"/>
      <c r="D124" s="193"/>
      <c r="E124" s="193"/>
      <c r="F124" s="193"/>
      <c r="G124" s="193"/>
      <c r="H124" s="193"/>
      <c r="I124" s="172">
        <v>0</v>
      </c>
      <c r="J124" s="172"/>
      <c r="K124" s="172"/>
      <c r="L124" s="172"/>
      <c r="M124" s="173">
        <v>0</v>
      </c>
      <c r="N124" s="172"/>
      <c r="O124" s="172"/>
      <c r="P124" s="172"/>
      <c r="Q124" s="194">
        <v>0</v>
      </c>
      <c r="R124" s="194"/>
      <c r="S124" s="194"/>
      <c r="T124" s="194"/>
      <c r="U124" s="176">
        <f t="shared" si="7"/>
        <v>0</v>
      </c>
      <c r="V124" s="176"/>
      <c r="W124" s="176"/>
      <c r="X124" s="177" t="e">
        <f t="shared" si="8"/>
        <v>#DIV/0!</v>
      </c>
      <c r="Y124" s="177"/>
      <c r="Z124" s="177"/>
    </row>
    <row r="125" spans="1:26" ht="18.75" customHeight="1">
      <c r="A125" s="47">
        <v>6</v>
      </c>
      <c r="B125" s="193" t="s">
        <v>249</v>
      </c>
      <c r="C125" s="193"/>
      <c r="D125" s="193"/>
      <c r="E125" s="193"/>
      <c r="F125" s="193"/>
      <c r="G125" s="193"/>
      <c r="H125" s="193"/>
      <c r="I125" s="172">
        <v>1.1</v>
      </c>
      <c r="J125" s="172"/>
      <c r="K125" s="172"/>
      <c r="L125" s="172"/>
      <c r="M125" s="229">
        <v>0</v>
      </c>
      <c r="N125" s="194"/>
      <c r="O125" s="194"/>
      <c r="P125" s="194"/>
      <c r="Q125" s="194">
        <v>0</v>
      </c>
      <c r="R125" s="194"/>
      <c r="S125" s="194"/>
      <c r="T125" s="194"/>
      <c r="U125" s="176">
        <f t="shared" si="7"/>
        <v>0</v>
      </c>
      <c r="V125" s="176"/>
      <c r="W125" s="176"/>
      <c r="X125" s="177" t="e">
        <f t="shared" si="8"/>
        <v>#DIV/0!</v>
      </c>
      <c r="Y125" s="177"/>
      <c r="Z125" s="177"/>
    </row>
    <row r="126" spans="1:26" ht="18.75" customHeight="1">
      <c r="A126" s="47">
        <v>7</v>
      </c>
      <c r="B126" s="193" t="s">
        <v>234</v>
      </c>
      <c r="C126" s="193"/>
      <c r="D126" s="193"/>
      <c r="E126" s="193"/>
      <c r="F126" s="193"/>
      <c r="G126" s="193"/>
      <c r="H126" s="193"/>
      <c r="I126" s="172">
        <v>29.4</v>
      </c>
      <c r="J126" s="172"/>
      <c r="K126" s="172"/>
      <c r="L126" s="172"/>
      <c r="M126" s="173">
        <v>19</v>
      </c>
      <c r="N126" s="172"/>
      <c r="O126" s="172"/>
      <c r="P126" s="172"/>
      <c r="Q126" s="172">
        <v>15.5</v>
      </c>
      <c r="R126" s="172"/>
      <c r="S126" s="172"/>
      <c r="T126" s="172"/>
      <c r="U126" s="176">
        <f t="shared" si="7"/>
        <v>-3.5</v>
      </c>
      <c r="V126" s="176"/>
      <c r="W126" s="176"/>
      <c r="X126" s="177">
        <f t="shared" si="8"/>
        <v>81.57894736842105</v>
      </c>
      <c r="Y126" s="177"/>
      <c r="Z126" s="177"/>
    </row>
    <row r="127" spans="1:26" ht="18.75" customHeight="1">
      <c r="A127" s="47">
        <v>8</v>
      </c>
      <c r="B127" s="199" t="s">
        <v>256</v>
      </c>
      <c r="C127" s="199"/>
      <c r="D127" s="199"/>
      <c r="E127" s="199"/>
      <c r="F127" s="199"/>
      <c r="G127" s="199"/>
      <c r="H127" s="199"/>
      <c r="I127" s="172">
        <v>0</v>
      </c>
      <c r="J127" s="172"/>
      <c r="K127" s="172"/>
      <c r="L127" s="172"/>
      <c r="M127" s="196">
        <v>45</v>
      </c>
      <c r="N127" s="195"/>
      <c r="O127" s="195"/>
      <c r="P127" s="195"/>
      <c r="Q127" s="195">
        <v>39.5</v>
      </c>
      <c r="R127" s="195"/>
      <c r="S127" s="195"/>
      <c r="T127" s="195"/>
      <c r="U127" s="176">
        <f t="shared" si="7"/>
        <v>-5.5</v>
      </c>
      <c r="V127" s="176"/>
      <c r="W127" s="176"/>
      <c r="X127" s="177">
        <f t="shared" si="8"/>
        <v>87.77777777777777</v>
      </c>
      <c r="Y127" s="177"/>
      <c r="Z127" s="177"/>
    </row>
    <row r="128" spans="1:26" ht="18.75" customHeight="1">
      <c r="A128" s="47">
        <v>9</v>
      </c>
      <c r="B128" s="199" t="s">
        <v>257</v>
      </c>
      <c r="C128" s="199"/>
      <c r="D128" s="199"/>
      <c r="E128" s="199"/>
      <c r="F128" s="199"/>
      <c r="G128" s="199"/>
      <c r="H128" s="199"/>
      <c r="I128" s="172">
        <v>0</v>
      </c>
      <c r="J128" s="172"/>
      <c r="K128" s="172"/>
      <c r="L128" s="172"/>
      <c r="M128" s="196">
        <v>30</v>
      </c>
      <c r="N128" s="195"/>
      <c r="O128" s="195"/>
      <c r="P128" s="195"/>
      <c r="Q128" s="195">
        <v>23.2</v>
      </c>
      <c r="R128" s="195"/>
      <c r="S128" s="195"/>
      <c r="T128" s="195"/>
      <c r="U128" s="176">
        <f t="shared" si="7"/>
        <v>-6.800000000000001</v>
      </c>
      <c r="V128" s="176"/>
      <c r="W128" s="176"/>
      <c r="X128" s="177">
        <f t="shared" si="8"/>
        <v>77.33333333333333</v>
      </c>
      <c r="Y128" s="177"/>
      <c r="Z128" s="177"/>
    </row>
    <row r="129" spans="1:26" ht="18" customHeight="1">
      <c r="A129" s="47">
        <v>10</v>
      </c>
      <c r="B129" s="193" t="s">
        <v>261</v>
      </c>
      <c r="C129" s="193"/>
      <c r="D129" s="193"/>
      <c r="E129" s="193"/>
      <c r="F129" s="193"/>
      <c r="G129" s="193"/>
      <c r="H129" s="193"/>
      <c r="I129" s="194">
        <v>0</v>
      </c>
      <c r="J129" s="194"/>
      <c r="K129" s="194"/>
      <c r="L129" s="194"/>
      <c r="M129" s="173">
        <v>1</v>
      </c>
      <c r="N129" s="172"/>
      <c r="O129" s="172"/>
      <c r="P129" s="172"/>
      <c r="Q129" s="194">
        <v>0.75</v>
      </c>
      <c r="R129" s="194"/>
      <c r="S129" s="194"/>
      <c r="T129" s="194"/>
      <c r="U129" s="176">
        <f t="shared" si="7"/>
        <v>-0.25</v>
      </c>
      <c r="V129" s="176"/>
      <c r="W129" s="176"/>
      <c r="X129" s="177">
        <f t="shared" si="8"/>
        <v>75</v>
      </c>
      <c r="Y129" s="177"/>
      <c r="Z129" s="177"/>
    </row>
    <row r="130" spans="1:26" ht="18.75" customHeight="1">
      <c r="A130" s="190" t="s">
        <v>114</v>
      </c>
      <c r="B130" s="190"/>
      <c r="C130" s="190"/>
      <c r="D130" s="190"/>
      <c r="E130" s="190"/>
      <c r="F130" s="190"/>
      <c r="G130" s="190"/>
      <c r="H130" s="190"/>
      <c r="I130" s="191">
        <f>SUM(I120:K129)</f>
        <v>64.43</v>
      </c>
      <c r="J130" s="191"/>
      <c r="K130" s="191"/>
      <c r="L130" s="191"/>
      <c r="M130" s="191">
        <f>SUM(M120:M129)</f>
        <v>130</v>
      </c>
      <c r="N130" s="191"/>
      <c r="O130" s="191"/>
      <c r="P130" s="191"/>
      <c r="Q130" s="191">
        <f>SUM(Q120:Q129)</f>
        <v>91.45</v>
      </c>
      <c r="R130" s="191"/>
      <c r="S130" s="191"/>
      <c r="T130" s="191"/>
      <c r="U130" s="192"/>
      <c r="V130" s="192"/>
      <c r="W130" s="192"/>
      <c r="X130" s="197"/>
      <c r="Y130" s="197"/>
      <c r="Z130" s="197"/>
    </row>
    <row r="131" spans="1:26" ht="18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</row>
    <row r="132" spans="1:26" ht="18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</row>
    <row r="133" spans="1:26" ht="18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</row>
    <row r="134" spans="1:26" ht="18.75" customHeight="1">
      <c r="A134"/>
      <c r="B134" s="133" t="s">
        <v>232</v>
      </c>
      <c r="C134" s="133"/>
      <c r="D134" s="133"/>
      <c r="E134" s="133"/>
      <c r="F134" s="133"/>
      <c r="G134" s="133"/>
      <c r="H134" s="133"/>
      <c r="I134" s="69"/>
      <c r="J134" s="69"/>
      <c r="K134" s="69"/>
      <c r="L134" s="188" t="s">
        <v>157</v>
      </c>
      <c r="M134" s="188"/>
      <c r="N134" s="188"/>
      <c r="O134" s="188"/>
      <c r="P134" s="188"/>
      <c r="Q134" s="70"/>
      <c r="R134" s="70"/>
      <c r="S134" s="70"/>
      <c r="T134" s="70"/>
      <c r="U134" s="70"/>
      <c r="V134" s="189" t="s">
        <v>168</v>
      </c>
      <c r="W134" s="189"/>
      <c r="X134" s="189"/>
      <c r="Y134" s="189"/>
      <c r="Z134" s="189"/>
    </row>
    <row r="135" spans="1:26" ht="18">
      <c r="A135"/>
      <c r="B135" s="127" t="s">
        <v>158</v>
      </c>
      <c r="C135" s="127"/>
      <c r="D135" s="127"/>
      <c r="E135" s="127"/>
      <c r="F135" s="127"/>
      <c r="G135" s="127"/>
      <c r="H135" s="127"/>
      <c r="I135" s="71"/>
      <c r="J135" s="71"/>
      <c r="K135" s="71"/>
      <c r="L135" s="72"/>
      <c r="M135" s="73"/>
      <c r="N135" s="2" t="s">
        <v>159</v>
      </c>
      <c r="O135" s="73"/>
      <c r="P135" s="72"/>
      <c r="Q135" s="71"/>
      <c r="R135" s="71"/>
      <c r="S135" s="71"/>
      <c r="T135" s="72"/>
      <c r="U135" s="72"/>
      <c r="V135" s="127" t="s">
        <v>160</v>
      </c>
      <c r="W135" s="127"/>
      <c r="X135" s="127"/>
      <c r="Y135" s="127"/>
      <c r="Z135" s="127"/>
    </row>
  </sheetData>
  <sheetProtection selectLockedCells="1" selectUnlockedCells="1"/>
  <mergeCells count="639">
    <mergeCell ref="B108:H108"/>
    <mergeCell ref="I108:L108"/>
    <mergeCell ref="M108:P108"/>
    <mergeCell ref="Q108:T108"/>
    <mergeCell ref="U108:W108"/>
    <mergeCell ref="X108:Z108"/>
    <mergeCell ref="AC22:AE22"/>
    <mergeCell ref="B107:H107"/>
    <mergeCell ref="I107:L107"/>
    <mergeCell ref="M107:P107"/>
    <mergeCell ref="Q107:T107"/>
    <mergeCell ref="U107:W107"/>
    <mergeCell ref="X107:Z107"/>
    <mergeCell ref="C22:F22"/>
    <mergeCell ref="G22:M22"/>
    <mergeCell ref="N22:Q22"/>
    <mergeCell ref="R22:U22"/>
    <mergeCell ref="V22:Y22"/>
    <mergeCell ref="Z22:AB22"/>
    <mergeCell ref="B129:H129"/>
    <mergeCell ref="I129:L129"/>
    <mergeCell ref="M129:P129"/>
    <mergeCell ref="Q129:T129"/>
    <mergeCell ref="U129:W129"/>
    <mergeCell ref="X129:Z129"/>
    <mergeCell ref="B122:H122"/>
    <mergeCell ref="I122:L122"/>
    <mergeCell ref="M122:P122"/>
    <mergeCell ref="Q122:T122"/>
    <mergeCell ref="U122:W122"/>
    <mergeCell ref="X122:Z122"/>
    <mergeCell ref="B123:H123"/>
    <mergeCell ref="I123:L123"/>
    <mergeCell ref="M123:P123"/>
    <mergeCell ref="Q123:T123"/>
    <mergeCell ref="U123:W123"/>
    <mergeCell ref="X123:Z123"/>
    <mergeCell ref="B71:F71"/>
    <mergeCell ref="B72:F72"/>
    <mergeCell ref="B73:F73"/>
    <mergeCell ref="B74:F74"/>
    <mergeCell ref="B128:H128"/>
    <mergeCell ref="M127:P127"/>
    <mergeCell ref="B105:H105"/>
    <mergeCell ref="M105:P105"/>
    <mergeCell ref="M106:P106"/>
    <mergeCell ref="M102:P102"/>
    <mergeCell ref="Q127:T127"/>
    <mergeCell ref="M128:P128"/>
    <mergeCell ref="Q128:T128"/>
    <mergeCell ref="X127:Z127"/>
    <mergeCell ref="X128:Z128"/>
    <mergeCell ref="U127:W127"/>
    <mergeCell ref="U128:W128"/>
    <mergeCell ref="M109:P109"/>
    <mergeCell ref="U102:W102"/>
    <mergeCell ref="B125:H125"/>
    <mergeCell ref="B126:H126"/>
    <mergeCell ref="B127:H127"/>
    <mergeCell ref="B106:H106"/>
    <mergeCell ref="B109:H109"/>
    <mergeCell ref="I106:L106"/>
    <mergeCell ref="I109:L109"/>
    <mergeCell ref="A110:H110"/>
    <mergeCell ref="I110:L110"/>
    <mergeCell ref="B121:H121"/>
    <mergeCell ref="X126:Z126"/>
    <mergeCell ref="I125:L125"/>
    <mergeCell ref="M125:P125"/>
    <mergeCell ref="Q125:T125"/>
    <mergeCell ref="U125:W125"/>
    <mergeCell ref="X125:Z125"/>
    <mergeCell ref="Q106:T106"/>
    <mergeCell ref="Q109:T109"/>
    <mergeCell ref="I105:L105"/>
    <mergeCell ref="X103:Z103"/>
    <mergeCell ref="I104:L104"/>
    <mergeCell ref="M104:P104"/>
    <mergeCell ref="Q104:T104"/>
    <mergeCell ref="U104:W104"/>
    <mergeCell ref="X104:Z104"/>
    <mergeCell ref="Q105:T105"/>
    <mergeCell ref="X105:Z105"/>
    <mergeCell ref="X102:Z102"/>
    <mergeCell ref="B103:H103"/>
    <mergeCell ref="B104:H104"/>
    <mergeCell ref="I103:L103"/>
    <mergeCell ref="M103:P103"/>
    <mergeCell ref="Q103:T103"/>
    <mergeCell ref="U103:W103"/>
    <mergeCell ref="B102:H102"/>
    <mergeCell ref="I102:L102"/>
    <mergeCell ref="Q102:T102"/>
    <mergeCell ref="A75:F75"/>
    <mergeCell ref="A76:F76"/>
    <mergeCell ref="A81:A83"/>
    <mergeCell ref="B81:B83"/>
    <mergeCell ref="B65:F65"/>
    <mergeCell ref="B66:F66"/>
    <mergeCell ref="B67:F67"/>
    <mergeCell ref="B68:F68"/>
    <mergeCell ref="B69:F69"/>
    <mergeCell ref="B70:F70"/>
    <mergeCell ref="AC21:AE21"/>
    <mergeCell ref="AH21:AK21"/>
    <mergeCell ref="C21:F21"/>
    <mergeCell ref="G21:M21"/>
    <mergeCell ref="N21:Q21"/>
    <mergeCell ref="R21:U21"/>
    <mergeCell ref="V21:Y21"/>
    <mergeCell ref="Z21:AB21"/>
    <mergeCell ref="AC38:AE38"/>
    <mergeCell ref="AB1:AE1"/>
    <mergeCell ref="A4:A5"/>
    <mergeCell ref="B4:B5"/>
    <mergeCell ref="C4:F5"/>
    <mergeCell ref="G4:M5"/>
    <mergeCell ref="N4:Y4"/>
    <mergeCell ref="Z4:AB5"/>
    <mergeCell ref="AC4:AE5"/>
    <mergeCell ref="N5:Q5"/>
    <mergeCell ref="R5:U5"/>
    <mergeCell ref="V5:Y5"/>
    <mergeCell ref="C6:F6"/>
    <mergeCell ref="G6:M6"/>
    <mergeCell ref="N6:Q6"/>
    <mergeCell ref="R6:U6"/>
    <mergeCell ref="V6:Y6"/>
    <mergeCell ref="Z6:AB6"/>
    <mergeCell ref="AC6:AE6"/>
    <mergeCell ref="AH6:AK6"/>
    <mergeCell ref="C7:F7"/>
    <mergeCell ref="G7:M7"/>
    <mergeCell ref="R7:U7"/>
    <mergeCell ref="V7:Y7"/>
    <mergeCell ref="Z7:AB7"/>
    <mergeCell ref="AC7:AE7"/>
    <mergeCell ref="AH7:AK7"/>
    <mergeCell ref="C8:F8"/>
    <mergeCell ref="G8:M8"/>
    <mergeCell ref="N8:Q8"/>
    <mergeCell ref="R8:U8"/>
    <mergeCell ref="V8:Y8"/>
    <mergeCell ref="Z8:AB8"/>
    <mergeCell ref="AC8:AE8"/>
    <mergeCell ref="AH8:AK8"/>
    <mergeCell ref="C9:F9"/>
    <mergeCell ref="G9:M9"/>
    <mergeCell ref="N9:Q9"/>
    <mergeCell ref="R9:U9"/>
    <mergeCell ref="V9:Y9"/>
    <mergeCell ref="Z9:AB9"/>
    <mergeCell ref="AC9:AE9"/>
    <mergeCell ref="AH9:AK9"/>
    <mergeCell ref="C10:F10"/>
    <mergeCell ref="G10:M10"/>
    <mergeCell ref="N10:Q10"/>
    <mergeCell ref="R10:U10"/>
    <mergeCell ref="V10:Y10"/>
    <mergeCell ref="Z10:AB10"/>
    <mergeCell ref="AC10:AE10"/>
    <mergeCell ref="AH10:AK10"/>
    <mergeCell ref="C11:F11"/>
    <mergeCell ref="G11:M11"/>
    <mergeCell ref="N11:Q11"/>
    <mergeCell ref="R11:U11"/>
    <mergeCell ref="V11:Y11"/>
    <mergeCell ref="Z11:AB11"/>
    <mergeCell ref="AC11:AE11"/>
    <mergeCell ref="AH11:AK11"/>
    <mergeCell ref="C12:F12"/>
    <mergeCell ref="G12:M12"/>
    <mergeCell ref="N12:Q12"/>
    <mergeCell ref="R12:U12"/>
    <mergeCell ref="V12:Y12"/>
    <mergeCell ref="Z12:AB12"/>
    <mergeCell ref="AC12:AE12"/>
    <mergeCell ref="AH12:AK12"/>
    <mergeCell ref="C13:F13"/>
    <mergeCell ref="G13:M13"/>
    <mergeCell ref="N13:Q13"/>
    <mergeCell ref="R13:U13"/>
    <mergeCell ref="V13:Y13"/>
    <mergeCell ref="Z13:AB13"/>
    <mergeCell ref="AC13:AE13"/>
    <mergeCell ref="AH13:AK13"/>
    <mergeCell ref="C14:F14"/>
    <mergeCell ref="G14:M14"/>
    <mergeCell ref="N14:Q14"/>
    <mergeCell ref="R14:U14"/>
    <mergeCell ref="V14:Y14"/>
    <mergeCell ref="Z14:AB14"/>
    <mergeCell ref="AC14:AE14"/>
    <mergeCell ref="AH14:AK14"/>
    <mergeCell ref="C15:F15"/>
    <mergeCell ref="G15:M15"/>
    <mergeCell ref="N15:Q15"/>
    <mergeCell ref="R15:U15"/>
    <mergeCell ref="V15:Y15"/>
    <mergeCell ref="Z15:AB15"/>
    <mergeCell ref="AC15:AE15"/>
    <mergeCell ref="AH15:AK15"/>
    <mergeCell ref="C16:F16"/>
    <mergeCell ref="G16:M16"/>
    <mergeCell ref="N16:Q16"/>
    <mergeCell ref="R16:U16"/>
    <mergeCell ref="V16:Y16"/>
    <mergeCell ref="Z16:AB16"/>
    <mergeCell ref="AC16:AE16"/>
    <mergeCell ref="AH16:AK16"/>
    <mergeCell ref="C17:F17"/>
    <mergeCell ref="G17:M17"/>
    <mergeCell ref="N17:Q17"/>
    <mergeCell ref="R17:U17"/>
    <mergeCell ref="V17:Y17"/>
    <mergeCell ref="Z17:AB17"/>
    <mergeCell ref="AC17:AE17"/>
    <mergeCell ref="AH17:AK17"/>
    <mergeCell ref="C18:F18"/>
    <mergeCell ref="G18:M18"/>
    <mergeCell ref="N18:Q18"/>
    <mergeCell ref="R18:U18"/>
    <mergeCell ref="V18:Y18"/>
    <mergeCell ref="Z18:AB18"/>
    <mergeCell ref="AC18:AE18"/>
    <mergeCell ref="AH18:AK18"/>
    <mergeCell ref="C19:F19"/>
    <mergeCell ref="G19:M19"/>
    <mergeCell ref="N19:Q19"/>
    <mergeCell ref="R19:U19"/>
    <mergeCell ref="V19:Y19"/>
    <mergeCell ref="Z19:AB19"/>
    <mergeCell ref="AC19:AE19"/>
    <mergeCell ref="AH19:AK19"/>
    <mergeCell ref="C20:F20"/>
    <mergeCell ref="G20:M20"/>
    <mergeCell ref="N20:Q20"/>
    <mergeCell ref="R20:U20"/>
    <mergeCell ref="V20:Y20"/>
    <mergeCell ref="Z20:AB20"/>
    <mergeCell ref="AC20:AE20"/>
    <mergeCell ref="AH20:AK20"/>
    <mergeCell ref="C23:F23"/>
    <mergeCell ref="G23:M23"/>
    <mergeCell ref="N23:Q23"/>
    <mergeCell ref="R23:U23"/>
    <mergeCell ref="V23:Y23"/>
    <mergeCell ref="Z23:AB23"/>
    <mergeCell ref="AC23:AE23"/>
    <mergeCell ref="AH23:AK23"/>
    <mergeCell ref="AH38:AK38"/>
    <mergeCell ref="C38:F38"/>
    <mergeCell ref="G38:M38"/>
    <mergeCell ref="N38:Q38"/>
    <mergeCell ref="R38:U38"/>
    <mergeCell ref="V38:Y38"/>
    <mergeCell ref="Z38:AB38"/>
    <mergeCell ref="A39:M39"/>
    <mergeCell ref="N39:Q39"/>
    <mergeCell ref="R39:U39"/>
    <mergeCell ref="V39:Y39"/>
    <mergeCell ref="Z39:AB39"/>
    <mergeCell ref="AC39:AE39"/>
    <mergeCell ref="A43:A45"/>
    <mergeCell ref="B43:B45"/>
    <mergeCell ref="C43:F45"/>
    <mergeCell ref="G43:M45"/>
    <mergeCell ref="N43:P45"/>
    <mergeCell ref="Q43:Y43"/>
    <mergeCell ref="Z43:AB45"/>
    <mergeCell ref="AC43:AE45"/>
    <mergeCell ref="Q44:S45"/>
    <mergeCell ref="T44:V45"/>
    <mergeCell ref="W44:Y45"/>
    <mergeCell ref="C46:F46"/>
    <mergeCell ref="G46:M46"/>
    <mergeCell ref="N46:P46"/>
    <mergeCell ref="Q46:S46"/>
    <mergeCell ref="T46:V46"/>
    <mergeCell ref="W46:Y46"/>
    <mergeCell ref="Z46:AB46"/>
    <mergeCell ref="AC46:AE46"/>
    <mergeCell ref="C47:F47"/>
    <mergeCell ref="G47:M47"/>
    <mergeCell ref="N47:P47"/>
    <mergeCell ref="Q47:S47"/>
    <mergeCell ref="T47:V47"/>
    <mergeCell ref="W47:Y47"/>
    <mergeCell ref="Z47:AB47"/>
    <mergeCell ref="AC47:AE47"/>
    <mergeCell ref="C48:F48"/>
    <mergeCell ref="G48:M48"/>
    <mergeCell ref="N48:P48"/>
    <mergeCell ref="Q48:S48"/>
    <mergeCell ref="T48:V48"/>
    <mergeCell ref="W48:Y48"/>
    <mergeCell ref="Z48:AB48"/>
    <mergeCell ref="AC48:AE48"/>
    <mergeCell ref="AC50:AE50"/>
    <mergeCell ref="C49:F49"/>
    <mergeCell ref="G49:M49"/>
    <mergeCell ref="N49:P49"/>
    <mergeCell ref="Q49:S49"/>
    <mergeCell ref="T49:V49"/>
    <mergeCell ref="W49:Y49"/>
    <mergeCell ref="Z51:AB51"/>
    <mergeCell ref="Z49:AB49"/>
    <mergeCell ref="AC49:AE49"/>
    <mergeCell ref="C50:F50"/>
    <mergeCell ref="G50:M50"/>
    <mergeCell ref="N50:P50"/>
    <mergeCell ref="Q50:S50"/>
    <mergeCell ref="T50:V50"/>
    <mergeCell ref="W50:Y50"/>
    <mergeCell ref="Z50:AB50"/>
    <mergeCell ref="A51:M51"/>
    <mergeCell ref="N51:P51"/>
    <mergeCell ref="Q51:S51"/>
    <mergeCell ref="T51:V51"/>
    <mergeCell ref="V57:V58"/>
    <mergeCell ref="W51:Y51"/>
    <mergeCell ref="AC51:AE51"/>
    <mergeCell ref="A56:A58"/>
    <mergeCell ref="B56:F58"/>
    <mergeCell ref="G56:K56"/>
    <mergeCell ref="L56:P56"/>
    <mergeCell ref="Q56:U56"/>
    <mergeCell ref="V56:Z56"/>
    <mergeCell ref="AA56:AE56"/>
    <mergeCell ref="AA57:AA58"/>
    <mergeCell ref="G57:G58"/>
    <mergeCell ref="AB57:AE57"/>
    <mergeCell ref="B59:F59"/>
    <mergeCell ref="B60:F60"/>
    <mergeCell ref="L57:L58"/>
    <mergeCell ref="M57:P57"/>
    <mergeCell ref="Q57:Q58"/>
    <mergeCell ref="R57:U57"/>
    <mergeCell ref="W57:Z57"/>
    <mergeCell ref="H57:K57"/>
    <mergeCell ref="C81:D83"/>
    <mergeCell ref="E81:F83"/>
    <mergeCell ref="G81:H83"/>
    <mergeCell ref="I81:J83"/>
    <mergeCell ref="K81:T81"/>
    <mergeCell ref="U81:Y83"/>
    <mergeCell ref="M84:N84"/>
    <mergeCell ref="Z81:AE83"/>
    <mergeCell ref="K82:L83"/>
    <mergeCell ref="M82:N83"/>
    <mergeCell ref="O82:T82"/>
    <mergeCell ref="O83:P83"/>
    <mergeCell ref="Q83:R83"/>
    <mergeCell ref="S83:T83"/>
    <mergeCell ref="C85:D85"/>
    <mergeCell ref="E85:F85"/>
    <mergeCell ref="G85:H85"/>
    <mergeCell ref="I85:J85"/>
    <mergeCell ref="K85:L85"/>
    <mergeCell ref="C84:D84"/>
    <mergeCell ref="E84:F84"/>
    <mergeCell ref="G84:H84"/>
    <mergeCell ref="I84:J84"/>
    <mergeCell ref="K84:L84"/>
    <mergeCell ref="U85:Y85"/>
    <mergeCell ref="Z85:AE85"/>
    <mergeCell ref="O84:P84"/>
    <mergeCell ref="Q84:R84"/>
    <mergeCell ref="S84:T84"/>
    <mergeCell ref="U84:Y84"/>
    <mergeCell ref="Z84:AE84"/>
    <mergeCell ref="M86:N86"/>
    <mergeCell ref="M85:N85"/>
    <mergeCell ref="O85:P85"/>
    <mergeCell ref="Q85:R85"/>
    <mergeCell ref="S85:T85"/>
    <mergeCell ref="S86:T86"/>
    <mergeCell ref="U86:Y86"/>
    <mergeCell ref="Z86:AE86"/>
    <mergeCell ref="C87:D87"/>
    <mergeCell ref="E87:F87"/>
    <mergeCell ref="G87:H87"/>
    <mergeCell ref="I87:J87"/>
    <mergeCell ref="K87:L87"/>
    <mergeCell ref="M87:N87"/>
    <mergeCell ref="C86:D86"/>
    <mergeCell ref="K86:L86"/>
    <mergeCell ref="C88:D88"/>
    <mergeCell ref="E88:F88"/>
    <mergeCell ref="G88:H88"/>
    <mergeCell ref="I88:J88"/>
    <mergeCell ref="K88:L88"/>
    <mergeCell ref="Q86:R86"/>
    <mergeCell ref="O86:P86"/>
    <mergeCell ref="E86:F86"/>
    <mergeCell ref="G86:H86"/>
    <mergeCell ref="I86:J86"/>
    <mergeCell ref="Z88:AE88"/>
    <mergeCell ref="O87:P87"/>
    <mergeCell ref="Q87:R87"/>
    <mergeCell ref="S87:T87"/>
    <mergeCell ref="U87:Y87"/>
    <mergeCell ref="Z87:AE87"/>
    <mergeCell ref="M89:N89"/>
    <mergeCell ref="M88:N88"/>
    <mergeCell ref="O88:P88"/>
    <mergeCell ref="Q88:R88"/>
    <mergeCell ref="S88:T88"/>
    <mergeCell ref="U88:Y88"/>
    <mergeCell ref="C90:D90"/>
    <mergeCell ref="E90:F90"/>
    <mergeCell ref="G90:H90"/>
    <mergeCell ref="I90:J90"/>
    <mergeCell ref="K90:L90"/>
    <mergeCell ref="C89:D89"/>
    <mergeCell ref="E89:F89"/>
    <mergeCell ref="G89:H89"/>
    <mergeCell ref="I89:J89"/>
    <mergeCell ref="K89:L89"/>
    <mergeCell ref="Z90:AE90"/>
    <mergeCell ref="O89:P89"/>
    <mergeCell ref="Q89:R89"/>
    <mergeCell ref="S89:T89"/>
    <mergeCell ref="U89:Y89"/>
    <mergeCell ref="Z89:AE89"/>
    <mergeCell ref="M91:N91"/>
    <mergeCell ref="M90:N90"/>
    <mergeCell ref="O90:P90"/>
    <mergeCell ref="Q90:R90"/>
    <mergeCell ref="S90:T90"/>
    <mergeCell ref="U90:Y90"/>
    <mergeCell ref="I92:J92"/>
    <mergeCell ref="K92:L92"/>
    <mergeCell ref="C91:D91"/>
    <mergeCell ref="E91:F91"/>
    <mergeCell ref="G91:H91"/>
    <mergeCell ref="I91:J91"/>
    <mergeCell ref="K91:L91"/>
    <mergeCell ref="U92:Y92"/>
    <mergeCell ref="Z92:AE92"/>
    <mergeCell ref="O91:P91"/>
    <mergeCell ref="Q91:R91"/>
    <mergeCell ref="S91:T91"/>
    <mergeCell ref="U91:Y91"/>
    <mergeCell ref="Z91:AE91"/>
    <mergeCell ref="M98:P98"/>
    <mergeCell ref="Q98:T98"/>
    <mergeCell ref="M92:N92"/>
    <mergeCell ref="O92:P92"/>
    <mergeCell ref="Q92:R92"/>
    <mergeCell ref="S92:T92"/>
    <mergeCell ref="M99:P99"/>
    <mergeCell ref="Q99:T99"/>
    <mergeCell ref="U99:W99"/>
    <mergeCell ref="X99:Z99"/>
    <mergeCell ref="A97:A98"/>
    <mergeCell ref="B97:H98"/>
    <mergeCell ref="I97:T97"/>
    <mergeCell ref="U97:W98"/>
    <mergeCell ref="X97:Z98"/>
    <mergeCell ref="I98:L98"/>
    <mergeCell ref="Q101:T101"/>
    <mergeCell ref="U101:W101"/>
    <mergeCell ref="X101:Z101"/>
    <mergeCell ref="B100:H100"/>
    <mergeCell ref="I100:L100"/>
    <mergeCell ref="M100:P100"/>
    <mergeCell ref="Q100:T100"/>
    <mergeCell ref="U100:W100"/>
    <mergeCell ref="X100:Z100"/>
    <mergeCell ref="M110:P110"/>
    <mergeCell ref="Q110:T110"/>
    <mergeCell ref="U110:W110"/>
    <mergeCell ref="X110:Z110"/>
    <mergeCell ref="A117:A118"/>
    <mergeCell ref="B117:H118"/>
    <mergeCell ref="I117:T117"/>
    <mergeCell ref="U117:W118"/>
    <mergeCell ref="X117:Z118"/>
    <mergeCell ref="I118:L118"/>
    <mergeCell ref="M118:P118"/>
    <mergeCell ref="Q118:T118"/>
    <mergeCell ref="B119:H119"/>
    <mergeCell ref="I119:L119"/>
    <mergeCell ref="M119:P119"/>
    <mergeCell ref="Q119:T119"/>
    <mergeCell ref="U119:W119"/>
    <mergeCell ref="X119:Z119"/>
    <mergeCell ref="B120:H120"/>
    <mergeCell ref="I120:L120"/>
    <mergeCell ref="M120:P120"/>
    <mergeCell ref="Q120:T120"/>
    <mergeCell ref="U120:W120"/>
    <mergeCell ref="X120:Z120"/>
    <mergeCell ref="I121:L121"/>
    <mergeCell ref="M121:P121"/>
    <mergeCell ref="Q121:T121"/>
    <mergeCell ref="U121:W121"/>
    <mergeCell ref="X121:Z121"/>
    <mergeCell ref="X130:Z130"/>
    <mergeCell ref="I126:L126"/>
    <mergeCell ref="M126:P126"/>
    <mergeCell ref="Q126:T126"/>
    <mergeCell ref="U126:W126"/>
    <mergeCell ref="B124:H124"/>
    <mergeCell ref="I124:L124"/>
    <mergeCell ref="M124:P124"/>
    <mergeCell ref="Q124:T124"/>
    <mergeCell ref="U124:W124"/>
    <mergeCell ref="X124:Z124"/>
    <mergeCell ref="B134:H134"/>
    <mergeCell ref="L134:P134"/>
    <mergeCell ref="V134:Z134"/>
    <mergeCell ref="B135:H135"/>
    <mergeCell ref="V135:Z135"/>
    <mergeCell ref="A130:H130"/>
    <mergeCell ref="I130:L130"/>
    <mergeCell ref="M130:P130"/>
    <mergeCell ref="Q130:T130"/>
    <mergeCell ref="U130:W130"/>
    <mergeCell ref="B62:F62"/>
    <mergeCell ref="B63:F63"/>
    <mergeCell ref="B64:F64"/>
    <mergeCell ref="B101:H101"/>
    <mergeCell ref="I101:L101"/>
    <mergeCell ref="B99:H99"/>
    <mergeCell ref="I99:L99"/>
    <mergeCell ref="A92:D92"/>
    <mergeCell ref="E92:F92"/>
    <mergeCell ref="G92:H92"/>
    <mergeCell ref="Z25:AB25"/>
    <mergeCell ref="AC24:AE24"/>
    <mergeCell ref="AH24:AK24"/>
    <mergeCell ref="AC25:AE25"/>
    <mergeCell ref="C24:F24"/>
    <mergeCell ref="G24:M24"/>
    <mergeCell ref="N24:Q24"/>
    <mergeCell ref="R24:U24"/>
    <mergeCell ref="V24:Y24"/>
    <mergeCell ref="Z24:AB24"/>
    <mergeCell ref="C26:F26"/>
    <mergeCell ref="G26:M26"/>
    <mergeCell ref="N26:Q26"/>
    <mergeCell ref="R26:U26"/>
    <mergeCell ref="V26:Y26"/>
    <mergeCell ref="Z26:AB26"/>
    <mergeCell ref="AC26:AE26"/>
    <mergeCell ref="C25:F25"/>
    <mergeCell ref="G25:M25"/>
    <mergeCell ref="Z28:AB28"/>
    <mergeCell ref="AC28:AE28"/>
    <mergeCell ref="C27:F27"/>
    <mergeCell ref="G27:M27"/>
    <mergeCell ref="N27:Q27"/>
    <mergeCell ref="R27:U27"/>
    <mergeCell ref="V27:Y27"/>
    <mergeCell ref="Z27:AB27"/>
    <mergeCell ref="N29:Q29"/>
    <mergeCell ref="R29:U29"/>
    <mergeCell ref="V29:Y29"/>
    <mergeCell ref="Z29:AB29"/>
    <mergeCell ref="AC27:AE27"/>
    <mergeCell ref="C28:F28"/>
    <mergeCell ref="G28:M28"/>
    <mergeCell ref="N28:Q28"/>
    <mergeCell ref="R28:U28"/>
    <mergeCell ref="V28:Y28"/>
    <mergeCell ref="AC29:AE29"/>
    <mergeCell ref="C30:F30"/>
    <mergeCell ref="G30:M30"/>
    <mergeCell ref="N30:Q30"/>
    <mergeCell ref="R30:U30"/>
    <mergeCell ref="V30:Y30"/>
    <mergeCell ref="Z30:AB30"/>
    <mergeCell ref="AC30:AE30"/>
    <mergeCell ref="C29:F29"/>
    <mergeCell ref="G29:M29"/>
    <mergeCell ref="Z32:AB32"/>
    <mergeCell ref="AC32:AE32"/>
    <mergeCell ref="C31:F31"/>
    <mergeCell ref="G31:M31"/>
    <mergeCell ref="N31:Q31"/>
    <mergeCell ref="R31:U31"/>
    <mergeCell ref="V31:Y31"/>
    <mergeCell ref="Z31:AB31"/>
    <mergeCell ref="N33:Q33"/>
    <mergeCell ref="R33:U33"/>
    <mergeCell ref="V33:Y33"/>
    <mergeCell ref="Z33:AB33"/>
    <mergeCell ref="AC31:AE31"/>
    <mergeCell ref="C32:F32"/>
    <mergeCell ref="G32:M32"/>
    <mergeCell ref="N32:Q32"/>
    <mergeCell ref="R32:U32"/>
    <mergeCell ref="V32:Y32"/>
    <mergeCell ref="AC33:AE33"/>
    <mergeCell ref="C34:F34"/>
    <mergeCell ref="G34:M34"/>
    <mergeCell ref="N34:Q34"/>
    <mergeCell ref="R34:U34"/>
    <mergeCell ref="V34:Y34"/>
    <mergeCell ref="Z34:AB34"/>
    <mergeCell ref="AC34:AE34"/>
    <mergeCell ref="C33:F33"/>
    <mergeCell ref="G33:M33"/>
    <mergeCell ref="Z37:AB37"/>
    <mergeCell ref="AC37:AE37"/>
    <mergeCell ref="C35:F35"/>
    <mergeCell ref="G35:M35"/>
    <mergeCell ref="N35:Q35"/>
    <mergeCell ref="R35:U35"/>
    <mergeCell ref="V35:Y35"/>
    <mergeCell ref="X109:Z109"/>
    <mergeCell ref="Z35:AB35"/>
    <mergeCell ref="AC35:AE35"/>
    <mergeCell ref="C37:F37"/>
    <mergeCell ref="G37:M37"/>
    <mergeCell ref="N37:Q37"/>
    <mergeCell ref="R37:U37"/>
    <mergeCell ref="V37:Y37"/>
    <mergeCell ref="U105:W105"/>
    <mergeCell ref="B61:F61"/>
    <mergeCell ref="U106:W106"/>
    <mergeCell ref="U109:W109"/>
    <mergeCell ref="N7:Q7"/>
    <mergeCell ref="I127:L127"/>
    <mergeCell ref="I128:L128"/>
    <mergeCell ref="N25:Q25"/>
    <mergeCell ref="R25:U25"/>
    <mergeCell ref="V25:Y25"/>
    <mergeCell ref="M101:P101"/>
    <mergeCell ref="X106:Z106"/>
    <mergeCell ref="AC36:AE36"/>
    <mergeCell ref="C36:F36"/>
    <mergeCell ref="G36:M36"/>
    <mergeCell ref="N36:Q36"/>
    <mergeCell ref="R36:U36"/>
    <mergeCell ref="V36:Y36"/>
    <mergeCell ref="Z36:AB36"/>
  </mergeCells>
  <printOptions/>
  <pageMargins left="0.3701388888888889" right="0.2" top="0.6298611111111111" bottom="0.5513888888888889" header="0.5118055555555555" footer="0.5118055555555555"/>
  <pageSetup horizontalDpi="300" verticalDpi="300" orientation="landscape" paperSize="9" scale="31" r:id="rId1"/>
  <rowBreaks count="1" manualBreakCount="1">
    <brk id="53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Admin</cp:lastModifiedBy>
  <cp:lastPrinted>2021-02-26T06:36:27Z</cp:lastPrinted>
  <dcterms:created xsi:type="dcterms:W3CDTF">2019-02-12T06:58:52Z</dcterms:created>
  <dcterms:modified xsi:type="dcterms:W3CDTF">2021-03-22T15:18:32Z</dcterms:modified>
  <cp:category/>
  <cp:version/>
  <cp:contentType/>
  <cp:contentStatus/>
</cp:coreProperties>
</file>